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ichael\_ETUDES\44_DREETS_2021\GT Mandataires Judiciaires\Tableau de Bord\2022-01\"/>
    </mc:Choice>
  </mc:AlternateContent>
  <xr:revisionPtr revIDLastSave="0" documentId="13_ncr:1_{033B6942-072D-42B3-9308-175241C4E637}" xr6:coauthVersionLast="47" xr6:coauthVersionMax="47" xr10:uidLastSave="{00000000-0000-0000-0000-000000000000}"/>
  <bookViews>
    <workbookView xWindow="-120" yWindow="-120" windowWidth="29040" windowHeight="15225" activeTab="1" xr2:uid="{00000000-000D-0000-FFFF-FFFF00000000}"/>
  </bookViews>
  <sheets>
    <sheet name="Titre" sheetId="2" r:id="rId1"/>
    <sheet name="Tableau de bord MJPM" sheetId="1" r:id="rId2"/>
    <sheet name="IST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3" l="1"/>
  <c r="G86" i="3"/>
  <c r="F86" i="3"/>
  <c r="E86" i="3"/>
  <c r="D86" i="3"/>
  <c r="C86" i="3"/>
  <c r="H84" i="3"/>
  <c r="G84" i="3"/>
  <c r="F84" i="3"/>
  <c r="E84" i="3"/>
  <c r="D84" i="3"/>
  <c r="C84" i="3"/>
  <c r="H82" i="3"/>
  <c r="G82" i="3"/>
  <c r="F82" i="3"/>
  <c r="E82" i="3"/>
  <c r="D82" i="3"/>
  <c r="C82" i="3"/>
  <c r="H80" i="3"/>
  <c r="G80" i="3"/>
  <c r="F80" i="3"/>
  <c r="E80" i="3"/>
  <c r="D80" i="3"/>
  <c r="C80" i="3"/>
  <c r="H78" i="3"/>
  <c r="G78" i="3"/>
  <c r="F78" i="3"/>
  <c r="E78" i="3"/>
  <c r="D78" i="3"/>
  <c r="C78" i="3"/>
  <c r="H76" i="3"/>
  <c r="G76" i="3"/>
  <c r="F76" i="3"/>
  <c r="E76" i="3"/>
  <c r="D76" i="3"/>
  <c r="C76" i="3"/>
  <c r="H74" i="3"/>
  <c r="G74" i="3"/>
  <c r="F74" i="3"/>
  <c r="E74" i="3"/>
  <c r="D74" i="3"/>
  <c r="C74" i="3"/>
  <c r="H72" i="3"/>
  <c r="G72" i="3"/>
  <c r="F72" i="3"/>
  <c r="E72" i="3"/>
  <c r="D72" i="3"/>
  <c r="C72" i="3"/>
  <c r="C70" i="3"/>
  <c r="H70" i="3"/>
  <c r="G70" i="3"/>
  <c r="F70" i="3"/>
  <c r="E70" i="3"/>
  <c r="D70" i="3"/>
  <c r="H65" i="3" l="1"/>
  <c r="G65" i="3"/>
  <c r="F65" i="3"/>
  <c r="E65" i="3"/>
  <c r="D65" i="3"/>
  <c r="C65" i="3"/>
  <c r="D63" i="3"/>
  <c r="E63" i="3"/>
  <c r="F63" i="3"/>
  <c r="G63" i="3"/>
  <c r="H63" i="3"/>
  <c r="C63" i="3"/>
  <c r="H56" i="3"/>
  <c r="G56" i="3"/>
  <c r="F56" i="3"/>
  <c r="E56" i="3"/>
  <c r="D56" i="3"/>
  <c r="C56" i="3"/>
  <c r="H58" i="3"/>
  <c r="G58" i="3"/>
  <c r="F58" i="3"/>
  <c r="E58" i="3"/>
  <c r="D58" i="3"/>
  <c r="C58" i="3"/>
  <c r="H54" i="3"/>
  <c r="G54" i="3"/>
  <c r="F54" i="3"/>
  <c r="E54" i="3"/>
  <c r="D54" i="3"/>
  <c r="C54" i="3"/>
  <c r="H52" i="3"/>
  <c r="G52" i="3"/>
  <c r="F52" i="3"/>
  <c r="E52" i="3"/>
  <c r="D52" i="3"/>
  <c r="C52" i="3"/>
  <c r="H50" i="3"/>
  <c r="G50" i="3"/>
  <c r="F50" i="3"/>
  <c r="E50" i="3"/>
  <c r="D50" i="3"/>
  <c r="C50" i="3"/>
  <c r="D48" i="3"/>
  <c r="E48" i="3"/>
  <c r="F48" i="3"/>
  <c r="G48" i="3"/>
  <c r="H48" i="3"/>
  <c r="C48" i="3"/>
  <c r="H42" i="3"/>
  <c r="G42" i="3"/>
  <c r="F42" i="3"/>
  <c r="E42" i="3"/>
  <c r="D42" i="3"/>
  <c r="C42" i="3"/>
  <c r="H40" i="3"/>
  <c r="G40" i="3"/>
  <c r="F40" i="3"/>
  <c r="E40" i="3"/>
  <c r="D40" i="3"/>
  <c r="C40" i="3"/>
  <c r="H38" i="3"/>
  <c r="G38" i="3"/>
  <c r="F38" i="3"/>
  <c r="E38" i="3"/>
  <c r="D38" i="3"/>
  <c r="C38" i="3"/>
  <c r="H36" i="3"/>
  <c r="G36" i="3"/>
  <c r="F36" i="3"/>
  <c r="E36" i="3"/>
  <c r="D36" i="3"/>
  <c r="C36" i="3"/>
  <c r="H34" i="3"/>
  <c r="G34" i="3"/>
  <c r="F34" i="3"/>
  <c r="E34" i="3"/>
  <c r="D34" i="3"/>
  <c r="C34" i="3"/>
  <c r="H32" i="3"/>
  <c r="G32" i="3"/>
  <c r="F32" i="3"/>
  <c r="E32" i="3"/>
  <c r="D32" i="3"/>
  <c r="C32" i="3"/>
  <c r="H30" i="3"/>
  <c r="D30" i="3"/>
  <c r="E30" i="3"/>
  <c r="F30" i="3"/>
  <c r="G30" i="3"/>
  <c r="C30" i="3"/>
  <c r="H25" i="3"/>
  <c r="G25" i="3"/>
  <c r="F25" i="3"/>
  <c r="E25" i="3"/>
  <c r="D25" i="3"/>
  <c r="C25" i="3"/>
  <c r="H23" i="3"/>
  <c r="G23" i="3"/>
  <c r="F23" i="3"/>
  <c r="E23" i="3"/>
  <c r="D23" i="3"/>
  <c r="C23" i="3"/>
  <c r="C21" i="3"/>
  <c r="H21" i="3"/>
  <c r="G21" i="3"/>
  <c r="F21" i="3"/>
  <c r="E21" i="3"/>
  <c r="D21" i="3"/>
  <c r="C19" i="3"/>
  <c r="H19" i="3"/>
  <c r="G19" i="3"/>
  <c r="F19" i="3"/>
  <c r="E19" i="3"/>
  <c r="D19" i="3"/>
  <c r="D17" i="3"/>
  <c r="E17" i="3"/>
  <c r="F17" i="3"/>
  <c r="G17" i="3"/>
  <c r="H17" i="3"/>
  <c r="C17" i="3"/>
  <c r="H71" i="1" l="1"/>
  <c r="G71" i="1"/>
  <c r="F71" i="1"/>
  <c r="E71" i="1"/>
  <c r="D71" i="1"/>
  <c r="C71" i="1"/>
  <c r="H70" i="1"/>
  <c r="G70" i="1"/>
  <c r="F70" i="1"/>
  <c r="E70" i="1"/>
  <c r="D70" i="1"/>
  <c r="C70" i="1"/>
  <c r="H3" i="1" l="1"/>
  <c r="H107" i="1"/>
  <c r="H108" i="1"/>
  <c r="H109" i="1"/>
  <c r="H110" i="1"/>
  <c r="H111" i="1"/>
  <c r="H112" i="1"/>
  <c r="H106" i="1"/>
  <c r="C78" i="1" l="1"/>
  <c r="C76" i="1"/>
  <c r="C74" i="1"/>
</calcChain>
</file>

<file path=xl/sharedStrings.xml><?xml version="1.0" encoding="utf-8"?>
<sst xmlns="http://schemas.openxmlformats.org/spreadsheetml/2006/main" count="535" uniqueCount="179">
  <si>
    <t>Pays de la Loire</t>
  </si>
  <si>
    <t>Source(s)</t>
  </si>
  <si>
    <t>Date(s) des données</t>
  </si>
  <si>
    <t>Observations</t>
  </si>
  <si>
    <t>Indicateurs socio-démographiques</t>
  </si>
  <si>
    <t>INSEE-RP</t>
  </si>
  <si>
    <t>2018</t>
  </si>
  <si>
    <t>Population âgée de 65 ans et plus</t>
  </si>
  <si>
    <t>Evolution</t>
  </si>
  <si>
    <t xml:space="preserve">Evolution </t>
  </si>
  <si>
    <t>Nombre de ménages bénéficiaires du RSA</t>
  </si>
  <si>
    <t>Indicateurs de la population vulnérable</t>
  </si>
  <si>
    <t xml:space="preserve">Taux de pauvreté </t>
  </si>
  <si>
    <t>FiLoSoFi</t>
  </si>
  <si>
    <t>Indicateurs sur les personnes protégées</t>
  </si>
  <si>
    <t>31/12/2018</t>
  </si>
  <si>
    <t>Population estimée</t>
  </si>
  <si>
    <t>Rapport mesures/population</t>
  </si>
  <si>
    <t>Part de la poulation âgée de 65 ans et plus</t>
  </si>
  <si>
    <t>Population âgée de 80 ans et plus</t>
  </si>
  <si>
    <t>Population couverte par le RSA</t>
  </si>
  <si>
    <t xml:space="preserve">Part des bénéficiaires de l'AAH parmi la population de 20-64 ans </t>
  </si>
  <si>
    <t>Part de la population de 75 ans et plus bénéficiaire de l'APA en %</t>
  </si>
  <si>
    <t>Part de la poulation âgée de 80 ans et plus</t>
  </si>
  <si>
    <t>DREES, enquête
"Aide sociale"</t>
  </si>
  <si>
    <t>DREES, enquête
"Aide sociale" et INSEE-RP</t>
  </si>
  <si>
    <t>CAF</t>
  </si>
  <si>
    <t>31/12/2019</t>
  </si>
  <si>
    <t>CAF et INSEE-RP</t>
  </si>
  <si>
    <t>Mesures gérées par les professionnels</t>
  </si>
  <si>
    <t>Tutelle</t>
  </si>
  <si>
    <t>Curatelle simple</t>
  </si>
  <si>
    <t>Curatelle renforcée</t>
  </si>
  <si>
    <t>Tutelle ou curatelle aux biens</t>
  </si>
  <si>
    <t>Tutelle ou curatelle à la personne</t>
  </si>
  <si>
    <t>Sauvegarde de justice</t>
  </si>
  <si>
    <t>TOTAL</t>
  </si>
  <si>
    <t xml:space="preserve">Enquête DGCS 
- Etude des coûts </t>
  </si>
  <si>
    <t>Offre existante</t>
  </si>
  <si>
    <t>Mandataires individuels</t>
  </si>
  <si>
    <t>Préposés d'établissement</t>
  </si>
  <si>
    <t>Services tutélaires</t>
  </si>
  <si>
    <t>Nombre Délégués - Personnes physiques</t>
  </si>
  <si>
    <t>Nombre Délégués - ETP</t>
  </si>
  <si>
    <t>Total</t>
  </si>
  <si>
    <t>Nombre de mesures</t>
  </si>
  <si>
    <t>Domicile</t>
  </si>
  <si>
    <t>Etablissement</t>
  </si>
  <si>
    <t>Mesures non classées
(subrogé, sauvegarde, mandat ad hoc majeur)</t>
  </si>
  <si>
    <t>2015-2020</t>
  </si>
  <si>
    <t>Nombre de mesures gérées 
par les mandataires individuels</t>
  </si>
  <si>
    <t>tableau semestriel de suivi
de l'activité tutélaire</t>
  </si>
  <si>
    <t>TOTAL GENERAL</t>
  </si>
  <si>
    <t>Nombre de mesures gérées 
par les services mandataires</t>
  </si>
  <si>
    <t>Nombre de mesures gérées 
par les préposés d'établissement</t>
  </si>
  <si>
    <t>Absence de préposés d'établissement</t>
  </si>
  <si>
    <t>Nombre d'établissements publics sociaux
et médico-sociaux de +80 lits qui n'ont pas
de préposés</t>
  </si>
  <si>
    <t>Tutelles</t>
  </si>
  <si>
    <t>Curatelles</t>
  </si>
  <si>
    <t>Habilitations familiales</t>
  </si>
  <si>
    <t>* données incomplètes</t>
  </si>
  <si>
    <t>Tribunaux</t>
  </si>
  <si>
    <t>2017-2018</t>
  </si>
  <si>
    <t>162*</t>
  </si>
  <si>
    <t>115*</t>
  </si>
  <si>
    <t>207*</t>
  </si>
  <si>
    <t>234*</t>
  </si>
  <si>
    <t>126*</t>
  </si>
  <si>
    <t>245*</t>
  </si>
  <si>
    <t>74*</t>
  </si>
  <si>
    <t>45*</t>
  </si>
  <si>
    <t>133*</t>
  </si>
  <si>
    <t>Autres</t>
  </si>
  <si>
    <t>-</t>
  </si>
  <si>
    <t>146*</t>
  </si>
  <si>
    <t>318*</t>
  </si>
  <si>
    <t>9*</t>
  </si>
  <si>
    <t>310*</t>
  </si>
  <si>
    <t>489*</t>
  </si>
  <si>
    <t>0*</t>
  </si>
  <si>
    <t>86*</t>
  </si>
  <si>
    <t>205*</t>
  </si>
  <si>
    <t>10*</t>
  </si>
  <si>
    <t>Subrogé et Mandat ad hoc</t>
  </si>
  <si>
    <t>MAJ (Mesure d'Accompagnement Judiciaire)</t>
  </si>
  <si>
    <t>Les délégués aux prestations familiales</t>
  </si>
  <si>
    <t>Nombre de MAJGBF pour 1000 jeunes
 de moins de 20 ans</t>
  </si>
  <si>
    <t>Habilitations familiales 
Mesures confiées aux familles</t>
  </si>
  <si>
    <t>Les mesures d'accompagnement social
et personnalisé (MASP)</t>
  </si>
  <si>
    <t>Conseils Départementaux</t>
  </si>
  <si>
    <t>Evolution (en effectifs)</t>
  </si>
  <si>
    <t>* MASP 1 : accompagnement social sans gestion des prestations
** MAPS 2 : accompagnement social avec perception et gestion des prestations
*** MAPS 3 : jugement permettant de retenir le montant du loyer et des charges locatives sur les prestations sociales pour un paiement direct au bailleur.</t>
  </si>
  <si>
    <t>MASP 1*</t>
  </si>
  <si>
    <t>MASP 2**</t>
  </si>
  <si>
    <t>MASP 3***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</si>
  <si>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</si>
  <si>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</si>
  <si>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</si>
  <si>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</si>
  <si>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</si>
  <si>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personnes bénéficiaires de l'APA</t>
  </si>
  <si>
    <t>Nombre de personnes bénéficiaires de l'AAH</t>
  </si>
  <si>
    <t>DDETS</t>
  </si>
  <si>
    <t>DDETS et INSEE estimation de population</t>
  </si>
  <si>
    <t>Arrêtés préfectoraux</t>
  </si>
  <si>
    <t>FINESS et DDETS</t>
  </si>
  <si>
    <t>1042*</t>
  </si>
  <si>
    <t>684*</t>
  </si>
  <si>
    <t>1097*</t>
  </si>
  <si>
    <t>Mesures confiées aux professionnels</t>
  </si>
  <si>
    <t>1187*</t>
  </si>
  <si>
    <t>2097*</t>
  </si>
  <si>
    <t>495*</t>
  </si>
  <si>
    <t>DDETS(PP) et Insee - Estimation de population au 1er janvier 2019</t>
  </si>
  <si>
    <t xml:space="preserve">Nombre d’appel à candidature pour l’agrément de mandataire individuel </t>
  </si>
  <si>
    <t>suite à une augmentation d'activité</t>
  </si>
  <si>
    <t>suite à un départ</t>
  </si>
  <si>
    <t>Information et Soutien
aux Tuteurs Familiaux</t>
  </si>
  <si>
    <t>2020</t>
  </si>
  <si>
    <t>fiches d'intervention de la plateforme ISTF</t>
  </si>
  <si>
    <t>2019-2020</t>
  </si>
  <si>
    <t>Appels téléphoniques :
Nombre d'appels recus</t>
  </si>
  <si>
    <t>RDV personnalisés :
Nombre de personnes reçues</t>
  </si>
  <si>
    <t>Permanences physiques :
Nombre de personnes reçues</t>
  </si>
  <si>
    <t>Nombre de demandes d'information reçues par mail</t>
  </si>
  <si>
    <t>Nombre de demandes d'information reçues  par courrier</t>
  </si>
  <si>
    <t>Nombre de personnes sous mesures de protection (hors tuteurs familiaux)</t>
  </si>
  <si>
    <t>2019</t>
  </si>
  <si>
    <t>2017-2019</t>
  </si>
  <si>
    <t>2019-2021</t>
  </si>
  <si>
    <t>31/08/2021</t>
  </si>
  <si>
    <t>31/12/2020</t>
  </si>
  <si>
    <t>NC</t>
  </si>
  <si>
    <t>2021</t>
  </si>
  <si>
    <t>mineur</t>
  </si>
  <si>
    <t>18-24 ans</t>
  </si>
  <si>
    <t>25-39 ans</t>
  </si>
  <si>
    <t>40-59 ans</t>
  </si>
  <si>
    <t>60-74 ans</t>
  </si>
  <si>
    <t>75 ans et plus</t>
  </si>
  <si>
    <t>non déterminé</t>
  </si>
  <si>
    <t>Nombre d’appel à candidature pour l’agrément de mandataire individuel (en cours)</t>
  </si>
  <si>
    <t>01/01/2021</t>
  </si>
  <si>
    <t>2016-2021</t>
  </si>
  <si>
    <t>INSEE (RP 2018 - projections de population Omphale 2017, scénario central)</t>
  </si>
  <si>
    <t>2018-2050</t>
  </si>
  <si>
    <t>Nombre de personnes supplémentaires dans la tranche d'âge 80 ans et plus entre 2018 et 2050</t>
  </si>
  <si>
    <t>Progression du nombre de personnes de 80 ans et plus entre 2018 et 2050</t>
  </si>
  <si>
    <t>2013-2018</t>
  </si>
  <si>
    <t>01/01/2018</t>
  </si>
  <si>
    <t>Domaines en amont de la mesure</t>
  </si>
  <si>
    <t>Âge du demandeur</t>
  </si>
  <si>
    <t>Sexe du demandeur</t>
  </si>
  <si>
    <t>En %</t>
  </si>
  <si>
    <t>Domaines lors de l'exercice
de la mesure</t>
  </si>
  <si>
    <t>Ouverture d'une mesure (critère-procédure)</t>
  </si>
  <si>
    <t>Médecin (liste-coût certificat )</t>
  </si>
  <si>
    <t>Info sur les mesures (tutelle curatelle )</t>
  </si>
  <si>
    <t>Rôles et obligations</t>
  </si>
  <si>
    <t>Domaine juridique</t>
  </si>
  <si>
    <t>Gestion financière et budgétaire</t>
  </si>
  <si>
    <t>Protection de la personne</t>
  </si>
  <si>
    <t>Démarches administratives</t>
  </si>
  <si>
    <t>Patrimoine, inventaire, comptes de gestion</t>
  </si>
  <si>
    <t>Cadre de la demande</t>
  </si>
  <si>
    <t>Femmes</t>
  </si>
  <si>
    <t>Hommes</t>
  </si>
  <si>
    <t>Pas de mesure de protection</t>
  </si>
  <si>
    <t>Mandat spécial</t>
  </si>
  <si>
    <t>Mandat de protection future</t>
  </si>
  <si>
    <t>Ad hoc</t>
  </si>
  <si>
    <t>Habilitation familiale</t>
  </si>
  <si>
    <t>Subrogé</t>
  </si>
  <si>
    <t>Nombre de mesures MJAGBF 
(mesure judiciaire d'aide à la gestion du budget familial)</t>
  </si>
  <si>
    <t>DDETS(PP) - Circulaire Budgétaire</t>
  </si>
  <si>
    <t xml:space="preserve">Appel à candidature pour l’agrément
de mandataire individuel </t>
  </si>
  <si>
    <r>
      <t>Total Entrées</t>
    </r>
    <r>
      <rPr>
        <sz val="11"/>
        <color theme="1"/>
        <rFont val="Calibri"/>
        <family val="2"/>
        <scheme val="minor"/>
      </rPr>
      <t xml:space="preserve"> (Nombre de mesures ouvertes sur l'année)</t>
    </r>
  </si>
  <si>
    <r>
      <t xml:space="preserve">Total Sorties </t>
    </r>
    <r>
      <rPr>
        <sz val="11"/>
        <color theme="1"/>
        <rFont val="Calibri"/>
        <family val="2"/>
        <scheme val="minor"/>
      </rPr>
      <t>(Nombre de fins de mesure sur l'année)</t>
    </r>
  </si>
  <si>
    <t>Part de la population couverte
par le RSA parmi la population
de moins de 65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</si>
</sst>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\+0%;\-0%"/>
    <numFmt numFmtId="167" formatCode="\+0.0%;\-0.0%"/>
    <numFmt numFmtId="168" formatCode="0.00%;0.00%"/>
    <numFmt numFmtId="169" formatCode="0.0%"/>
    <numFmt numFmtId="170" formatCode="\+#,###,##0;\-#,###,##0"/>
    <numFmt numFmtId="171" formatCode="_-* #,##0.0\ _€_-;\-* #,##0.0\ _€_-;_-* &quot;-&quot;??\ _€_-;_-@_-"/>
    <numFmt numFmtId="172" formatCode="_-* #,##0.00\ _F_-;\-* #,##0.00\ _F_-;_-* &quot;-&quot;??\ _F_-;_-@_-"/>
    <numFmt numFmtId="173" formatCode="_-* #,##0.00\ [$€]_-;\-* #,##0.00\ [$€]_-;_-* &quot;-&quot;??\ [$€]_-;_-@_-"/>
    <numFmt numFmtId="174" formatCode="_-* #,##0.00\ [$€]_-;\-* #,##0.00\ [$€]_-;_-* \-??\ [$€]_-;_-@_-"/>
    <numFmt numFmtId="175" formatCode="_-* #,##0.00\ _F_-;\-* #,##0.00\ _F_-;_-* \-??\ _F_-;_-@_-"/>
    <numFmt numFmtId="176" formatCode="0\ %"/>
    <numFmt numFmtId="177" formatCode="\+0;\-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Garamond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9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79998168889431442"/>
      </left>
      <right/>
      <top/>
      <bottom/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6" fontId="13" fillId="0" borderId="0" applyBorder="0" applyProtection="0"/>
    <xf numFmtId="174" fontId="13" fillId="0" borderId="0" applyBorder="0" applyProtection="0"/>
    <xf numFmtId="175" fontId="13" fillId="0" borderId="0" applyBorder="0" applyProtection="0"/>
    <xf numFmtId="0" fontId="14" fillId="0" borderId="0"/>
    <xf numFmtId="0" fontId="15" fillId="0" borderId="0"/>
    <xf numFmtId="176" fontId="13" fillId="0" borderId="0" applyBorder="0" applyProtection="0"/>
    <xf numFmtId="173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" fillId="5" borderId="7">
      <alignment horizontal="center" vertical="center"/>
    </xf>
  </cellStyleXfs>
  <cellXfs count="73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65" fontId="3" fillId="0" borderId="4" xfId="1" applyNumberFormat="1" applyFont="1" applyBorder="1" applyAlignment="1">
      <alignment vertical="center"/>
    </xf>
    <xf numFmtId="165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7" fontId="9" fillId="0" borderId="4" xfId="2" applyNumberFormat="1" applyFont="1" applyBorder="1" applyAlignment="1">
      <alignment vertical="center"/>
    </xf>
    <xf numFmtId="167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3" fillId="0" borderId="0" xfId="1" applyNumberFormat="1" applyFont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6" fontId="9" fillId="0" borderId="0" xfId="2" applyNumberFormat="1" applyFont="1" applyBorder="1" applyAlignment="1">
      <alignment vertical="center"/>
    </xf>
    <xf numFmtId="166" fontId="9" fillId="4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 indent="7"/>
    </xf>
    <xf numFmtId="0" fontId="5" fillId="0" borderId="0" xfId="0" applyFont="1" applyBorder="1" applyAlignment="1">
      <alignment horizontal="left" vertical="center" wrapText="1"/>
    </xf>
    <xf numFmtId="168" fontId="9" fillId="0" borderId="4" xfId="2" applyNumberFormat="1" applyFont="1" applyBorder="1" applyAlignment="1">
      <alignment vertical="center"/>
    </xf>
    <xf numFmtId="168" fontId="9" fillId="4" borderId="4" xfId="2" applyNumberFormat="1" applyFont="1" applyFill="1" applyBorder="1" applyAlignment="1">
      <alignment vertical="center"/>
    </xf>
    <xf numFmtId="169" fontId="9" fillId="0" borderId="0" xfId="2" applyNumberFormat="1" applyFont="1" applyBorder="1" applyAlignment="1">
      <alignment vertical="center"/>
    </xf>
    <xf numFmtId="169" fontId="9" fillId="4" borderId="0" xfId="2" applyNumberFormat="1" applyFont="1" applyFill="1" applyBorder="1" applyAlignment="1">
      <alignment vertical="center"/>
    </xf>
    <xf numFmtId="170" fontId="9" fillId="0" borderId="0" xfId="2" applyNumberFormat="1" applyFont="1" applyBorder="1" applyAlignment="1">
      <alignment vertical="center"/>
    </xf>
    <xf numFmtId="170" fontId="9" fillId="4" borderId="0" xfId="2" applyNumberFormat="1" applyFont="1" applyFill="1" applyBorder="1" applyAlignment="1">
      <alignment vertical="center"/>
    </xf>
    <xf numFmtId="171" fontId="3" fillId="0" borderId="4" xfId="1" applyNumberFormat="1" applyFont="1" applyBorder="1" applyAlignment="1">
      <alignment vertical="center"/>
    </xf>
    <xf numFmtId="171" fontId="3" fillId="4" borderId="4" xfId="1" applyNumberFormat="1" applyFont="1" applyFill="1" applyBorder="1" applyAlignment="1">
      <alignment vertical="center"/>
    </xf>
    <xf numFmtId="0" fontId="0" fillId="0" borderId="0" xfId="0"/>
    <xf numFmtId="166" fontId="9" fillId="4" borderId="4" xfId="2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/>
    <xf numFmtId="166" fontId="9" fillId="0" borderId="4" xfId="2" applyNumberFormat="1" applyFont="1" applyBorder="1" applyAlignment="1">
      <alignment vertical="center"/>
    </xf>
    <xf numFmtId="0" fontId="0" fillId="0" borderId="0" xfId="0"/>
    <xf numFmtId="165" fontId="3" fillId="0" borderId="0" xfId="1" applyNumberFormat="1" applyFont="1" applyBorder="1" applyAlignment="1">
      <alignment horizontal="right" vertical="center"/>
    </xf>
    <xf numFmtId="0" fontId="0" fillId="0" borderId="0" xfId="0"/>
    <xf numFmtId="167" fontId="9" fillId="0" borderId="4" xfId="2" applyNumberFormat="1" applyFont="1" applyBorder="1" applyAlignment="1">
      <alignment horizontal="right" vertical="center"/>
    </xf>
    <xf numFmtId="0" fontId="12" fillId="0" borderId="0" xfId="0" applyFont="1" applyAlignment="1">
      <alignment vertical="top"/>
    </xf>
    <xf numFmtId="165" fontId="3" fillId="4" borderId="0" xfId="1" applyNumberFormat="1" applyFont="1" applyFill="1" applyBorder="1" applyAlignment="1">
      <alignment horizontal="right" vertical="center"/>
    </xf>
    <xf numFmtId="2" fontId="9" fillId="0" borderId="4" xfId="2" applyNumberFormat="1" applyFont="1" applyBorder="1" applyAlignment="1">
      <alignment vertical="center"/>
    </xf>
    <xf numFmtId="2" fontId="9" fillId="4" borderId="4" xfId="2" applyNumberFormat="1" applyFont="1" applyFill="1" applyBorder="1" applyAlignment="1">
      <alignment vertical="center"/>
    </xf>
    <xf numFmtId="177" fontId="9" fillId="0" borderId="4" xfId="2" applyNumberFormat="1" applyFont="1" applyBorder="1" applyAlignment="1">
      <alignment vertical="center"/>
    </xf>
    <xf numFmtId="177" fontId="9" fillId="4" borderId="4" xfId="2" applyNumberFormat="1" applyFont="1" applyFill="1" applyBorder="1" applyAlignment="1">
      <alignment vertical="center"/>
    </xf>
    <xf numFmtId="177" fontId="9" fillId="0" borderId="4" xfId="2" applyNumberFormat="1" applyFont="1" applyBorder="1" applyAlignment="1">
      <alignment horizontal="right" vertical="center"/>
    </xf>
    <xf numFmtId="0" fontId="16" fillId="0" borderId="0" xfId="0" applyFont="1"/>
    <xf numFmtId="0" fontId="6" fillId="6" borderId="0" xfId="3" applyFont="1" applyFill="1" applyBorder="1"/>
    <xf numFmtId="167" fontId="9" fillId="4" borderId="4" xfId="2" applyNumberFormat="1" applyFont="1" applyFill="1" applyBorder="1" applyAlignment="1">
      <alignment horizontal="right" vertical="center"/>
    </xf>
    <xf numFmtId="177" fontId="9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 indent="7"/>
    </xf>
    <xf numFmtId="0" fontId="0" fillId="0" borderId="3" xfId="0" applyFont="1" applyBorder="1" applyAlignment="1">
      <alignment vertical="center" wrapText="1"/>
    </xf>
    <xf numFmtId="165" fontId="1" fillId="0" borderId="0" xfId="1" applyNumberFormat="1" applyFont="1" applyBorder="1" applyAlignment="1">
      <alignment horizontal="right" vertical="center"/>
    </xf>
    <xf numFmtId="165" fontId="1" fillId="4" borderId="0" xfId="1" applyNumberFormat="1" applyFont="1" applyFill="1" applyBorder="1" applyAlignment="1">
      <alignment horizontal="right" vertical="center"/>
    </xf>
    <xf numFmtId="9" fontId="7" fillId="0" borderId="5" xfId="0" applyNumberFormat="1" applyFont="1" applyBorder="1" applyAlignment="1">
      <alignment horizontal="left" vertical="center" wrapText="1" indent="7"/>
    </xf>
    <xf numFmtId="9" fontId="9" fillId="0" borderId="4" xfId="2" applyFont="1" applyBorder="1" applyAlignment="1">
      <alignment vertical="center"/>
    </xf>
    <xf numFmtId="9" fontId="9" fillId="4" borderId="4" xfId="2" applyFont="1" applyFill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7" fontId="9" fillId="0" borderId="0" xfId="2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71" fontId="3" fillId="0" borderId="0" xfId="1" applyNumberFormat="1" applyFont="1" applyBorder="1" applyAlignment="1">
      <alignment vertical="center"/>
    </xf>
    <xf numFmtId="0" fontId="23" fillId="0" borderId="0" xfId="0" applyFont="1"/>
    <xf numFmtId="0" fontId="12" fillId="0" borderId="0" xfId="0" applyFont="1" applyAlignment="1">
      <alignment vertical="top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9">
    <cellStyle name="20 % - Accent3 2" xfId="25" xr:uid="{00000000-0005-0000-0000-000000000000}"/>
    <cellStyle name="Euro" xfId="9" xr:uid="{00000000-0005-0000-0000-000001000000}"/>
    <cellStyle name="Euro 2" xfId="13" xr:uid="{00000000-0005-0000-0000-000002000000}"/>
    <cellStyle name="Euro 3" xfId="18" xr:uid="{00000000-0005-0000-0000-000003000000}"/>
    <cellStyle name="Milliers" xfId="1" builtinId="3"/>
    <cellStyle name="Milliers 2" xfId="6" xr:uid="{00000000-0005-0000-0000-000005000000}"/>
    <cellStyle name="Milliers 2 2" xfId="14" xr:uid="{00000000-0005-0000-0000-000006000000}"/>
    <cellStyle name="Milliers 2 3" xfId="8" xr:uid="{00000000-0005-0000-0000-000007000000}"/>
    <cellStyle name="Milliers 3" xfId="26" xr:uid="{00000000-0005-0000-0000-000008000000}"/>
    <cellStyle name="Normal" xfId="0" builtinId="0"/>
    <cellStyle name="Normal 2" xfId="3" xr:uid="{00000000-0005-0000-0000-00000A000000}"/>
    <cellStyle name="Normal 2 2" xfId="15" xr:uid="{00000000-0005-0000-0000-00000B000000}"/>
    <cellStyle name="Normal 2 3" xfId="5" xr:uid="{00000000-0005-0000-0000-00000C000000}"/>
    <cellStyle name="Normal 3" xfId="16" xr:uid="{00000000-0005-0000-0000-00000D000000}"/>
    <cellStyle name="Normal 3 2" xfId="19" xr:uid="{00000000-0005-0000-0000-00000E000000}"/>
    <cellStyle name="Normal 3 3" xfId="27" xr:uid="{00000000-0005-0000-0000-00000F000000}"/>
    <cellStyle name="Normal 4" xfId="11" xr:uid="{00000000-0005-0000-0000-000010000000}"/>
    <cellStyle name="Normal 5" xfId="20" xr:uid="{00000000-0005-0000-0000-000011000000}"/>
    <cellStyle name="Normal 5 2" xfId="23" xr:uid="{00000000-0005-0000-0000-000012000000}"/>
    <cellStyle name="Pourcentage" xfId="2" builtinId="5"/>
    <cellStyle name="Pourcentage 2" xfId="4" xr:uid="{00000000-0005-0000-0000-000014000000}"/>
    <cellStyle name="Pourcentage 2 2" xfId="17" xr:uid="{00000000-0005-0000-0000-000015000000}"/>
    <cellStyle name="Pourcentage 2 3" xfId="7" xr:uid="{00000000-0005-0000-0000-000016000000}"/>
    <cellStyle name="Pourcentage 3" xfId="12" xr:uid="{00000000-0005-0000-0000-000017000000}"/>
    <cellStyle name="Pourcentage 4" xfId="10" xr:uid="{00000000-0005-0000-0000-000018000000}"/>
    <cellStyle name="Pourcentage 5" xfId="21" xr:uid="{00000000-0005-0000-0000-000019000000}"/>
    <cellStyle name="Pourcentage 5 2" xfId="24" xr:uid="{00000000-0005-0000-0000-00001A000000}"/>
    <cellStyle name="Style 1" xfId="28" xr:uid="{00000000-0005-0000-0000-00001B000000}"/>
    <cellStyle name="Texte explicatif 2" xfId="22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1</xdr:row>
      <xdr:rowOff>159757</xdr:rowOff>
    </xdr:from>
    <xdr:ext cx="8700380" cy="2597186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1054" y="350257"/>
          <a:ext cx="8700380" cy="2597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3200" b="1" baseline="0">
              <a:solidFill>
                <a:srgbClr val="0070C0"/>
              </a:solidFill>
            </a:rPr>
            <a:t>"</a:t>
          </a:r>
          <a:r>
            <a:rPr lang="fr-FR" sz="32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Mandataires judiciaires à la protection des majeurs</a:t>
          </a:r>
          <a:r>
            <a:rPr lang="fr-FR" sz="3200" b="1" baseline="0">
              <a:solidFill>
                <a:srgbClr val="0070C0"/>
              </a:solidFill>
            </a:rPr>
            <a:t>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"Décembre 2021"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1:B31"/>
  <sheetViews>
    <sheetView showGridLines="0" zoomScale="85" zoomScaleNormal="85" workbookViewId="0">
      <selection activeCell="D21" sqref="D21"/>
    </sheetView>
  </sheetViews>
  <sheetFormatPr baseColWidth="10" defaultColWidth="11.42578125" defaultRowHeight="15" x14ac:dyDescent="0.25"/>
  <cols>
    <col min="1" max="16384" width="11.42578125" style="44"/>
  </cols>
  <sheetData>
    <row r="21" spans="2:2" x14ac:dyDescent="0.25">
      <c r="B21" s="40"/>
    </row>
    <row r="23" spans="2:2" x14ac:dyDescent="0.25">
      <c r="B23" s="53"/>
    </row>
    <row r="25" spans="2:2" x14ac:dyDescent="0.25">
      <c r="B25" s="40" t="s">
        <v>95</v>
      </c>
    </row>
    <row r="26" spans="2:2" x14ac:dyDescent="0.25">
      <c r="B26" s="54" t="s">
        <v>96</v>
      </c>
    </row>
    <row r="27" spans="2:2" x14ac:dyDescent="0.25">
      <c r="B27" s="54"/>
    </row>
    <row r="29" spans="2:2" x14ac:dyDescent="0.25">
      <c r="B29" s="44" t="s">
        <v>97</v>
      </c>
    </row>
    <row r="30" spans="2:2" x14ac:dyDescent="0.25">
      <c r="B30" s="44" t="s">
        <v>98</v>
      </c>
    </row>
    <row r="31" spans="2:2" x14ac:dyDescent="0.25">
      <c r="B31" s="44" t="s">
        <v>99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12"/>
  <sheetViews>
    <sheetView tabSelected="1" topLeftCell="A17" zoomScaleNormal="100" workbookViewId="0">
      <selection activeCell="E27" sqref="E27"/>
    </sheetView>
  </sheetViews>
  <sheetFormatPr baseColWidth="10" defaultRowHeight="36.75" customHeight="1" x14ac:dyDescent="0.25"/>
  <cols>
    <col min="2" max="2" width="44.7109375" customWidth="1"/>
    <col min="3" max="7" width="12.140625" customWidth="1"/>
    <col min="8" max="8" width="16" customWidth="1"/>
    <col min="9" max="9" width="27.7109375" customWidth="1"/>
    <col min="10" max="10" width="18" customWidth="1"/>
    <col min="11" max="11" width="26.7109375" customWidth="1"/>
  </cols>
  <sheetData>
    <row r="1" spans="2:11" ht="25.5" customHeight="1" x14ac:dyDescent="0.25"/>
    <row r="2" spans="2:11" ht="36.75" customHeight="1" x14ac:dyDescent="0.25">
      <c r="B2" s="2" t="s">
        <v>4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0</v>
      </c>
      <c r="I2" s="3" t="s">
        <v>1</v>
      </c>
      <c r="J2" s="3" t="s">
        <v>2</v>
      </c>
      <c r="K2" s="3" t="s">
        <v>3</v>
      </c>
    </row>
    <row r="3" spans="2:11" ht="26.25" customHeight="1" x14ac:dyDescent="0.25">
      <c r="B3" s="7" t="s">
        <v>16</v>
      </c>
      <c r="C3" s="8">
        <v>1458768</v>
      </c>
      <c r="D3" s="8">
        <v>819528</v>
      </c>
      <c r="E3" s="8">
        <v>305424</v>
      </c>
      <c r="F3" s="8">
        <v>562177</v>
      </c>
      <c r="G3" s="8">
        <v>691269</v>
      </c>
      <c r="H3" s="9">
        <f>SUM(C3:G3)</f>
        <v>3837166</v>
      </c>
      <c r="I3" s="6" t="s">
        <v>5</v>
      </c>
      <c r="J3" s="13" t="s">
        <v>142</v>
      </c>
      <c r="K3" s="4"/>
    </row>
    <row r="4" spans="2:11" ht="21.75" customHeight="1" x14ac:dyDescent="0.25">
      <c r="B4" s="10" t="s">
        <v>8</v>
      </c>
      <c r="C4" s="17">
        <v>5.6426032623336897E-2</v>
      </c>
      <c r="D4" s="17">
        <v>1.0597656529384636E-2</v>
      </c>
      <c r="E4" s="17">
        <v>-7.3581030134421879E-3</v>
      </c>
      <c r="F4" s="17">
        <v>-9.4862050070388913E-3</v>
      </c>
      <c r="G4" s="17">
        <v>3.0826263761991182E-2</v>
      </c>
      <c r="H4" s="18">
        <v>2.6630230049400263E-2</v>
      </c>
      <c r="I4" s="6" t="s">
        <v>5</v>
      </c>
      <c r="J4" s="16" t="s">
        <v>143</v>
      </c>
      <c r="K4" s="4"/>
    </row>
    <row r="5" spans="2:11" ht="26.25" customHeight="1" x14ac:dyDescent="0.25">
      <c r="B5" s="12" t="s">
        <v>7</v>
      </c>
      <c r="C5" s="14">
        <v>255490</v>
      </c>
      <c r="D5" s="14">
        <v>159869</v>
      </c>
      <c r="E5" s="14">
        <v>67264</v>
      </c>
      <c r="F5" s="14">
        <v>123049</v>
      </c>
      <c r="G5" s="14">
        <v>164146</v>
      </c>
      <c r="H5" s="15">
        <v>769818</v>
      </c>
      <c r="I5" s="6" t="s">
        <v>5</v>
      </c>
      <c r="J5" s="13" t="s">
        <v>149</v>
      </c>
      <c r="K5" s="4"/>
    </row>
    <row r="6" spans="2:11" ht="26.25" customHeight="1" x14ac:dyDescent="0.25">
      <c r="B6" s="10" t="s">
        <v>9</v>
      </c>
      <c r="C6" s="17">
        <v>0.17500160965424627</v>
      </c>
      <c r="D6" s="17">
        <v>0.14010540353579656</v>
      </c>
      <c r="E6" s="17">
        <v>0.12440239376817894</v>
      </c>
      <c r="F6" s="17">
        <v>0.12012416593083484</v>
      </c>
      <c r="G6" s="17">
        <v>0.19734193096606659</v>
      </c>
      <c r="H6" s="18">
        <v>0.15861763802849971</v>
      </c>
      <c r="I6" s="6" t="s">
        <v>5</v>
      </c>
      <c r="J6" s="16" t="s">
        <v>148</v>
      </c>
      <c r="K6" s="4"/>
    </row>
    <row r="7" spans="2:11" ht="31.5" customHeight="1" x14ac:dyDescent="0.25">
      <c r="B7" s="22" t="s">
        <v>18</v>
      </c>
      <c r="C7" s="29">
        <v>0.18087761999629026</v>
      </c>
      <c r="D7" s="29">
        <v>0.19594598735357888</v>
      </c>
      <c r="E7" s="29">
        <v>0.21904104414427322</v>
      </c>
      <c r="F7" s="29">
        <v>0.21741527272984276</v>
      </c>
      <c r="G7" s="29">
        <v>0.24139437139609202</v>
      </c>
      <c r="H7" s="30">
        <v>0.2035786527981662</v>
      </c>
      <c r="I7" s="6" t="s">
        <v>5</v>
      </c>
      <c r="J7" s="16" t="s">
        <v>149</v>
      </c>
      <c r="K7" s="4"/>
    </row>
    <row r="8" spans="2:11" ht="31.5" customHeight="1" x14ac:dyDescent="0.25">
      <c r="B8" s="12" t="s">
        <v>19</v>
      </c>
      <c r="C8" s="14">
        <v>77254</v>
      </c>
      <c r="D8" s="14">
        <v>52772</v>
      </c>
      <c r="E8" s="14">
        <v>23252</v>
      </c>
      <c r="F8" s="14">
        <v>40581</v>
      </c>
      <c r="G8" s="14">
        <v>49467</v>
      </c>
      <c r="H8" s="15">
        <v>243327</v>
      </c>
      <c r="I8" s="6" t="s">
        <v>5</v>
      </c>
      <c r="J8" s="13" t="s">
        <v>149</v>
      </c>
      <c r="K8" s="4"/>
    </row>
    <row r="9" spans="2:11" ht="31.5" customHeight="1" x14ac:dyDescent="0.25">
      <c r="B9" s="10" t="s">
        <v>9</v>
      </c>
      <c r="C9" s="17">
        <v>0.11629049504378233</v>
      </c>
      <c r="D9" s="17">
        <v>0.10531166219839141</v>
      </c>
      <c r="E9" s="17">
        <v>9.1182129616593929E-2</v>
      </c>
      <c r="F9" s="17">
        <v>7.7705483999468861E-2</v>
      </c>
      <c r="G9" s="17">
        <v>0.13204567819301097</v>
      </c>
      <c r="H9" s="18">
        <v>0.10799094763012781</v>
      </c>
      <c r="I9" s="6" t="s">
        <v>5</v>
      </c>
      <c r="J9" s="16" t="s">
        <v>148</v>
      </c>
      <c r="K9" s="4"/>
    </row>
    <row r="10" spans="2:11" ht="31.5" customHeight="1" x14ac:dyDescent="0.25">
      <c r="B10" s="22" t="s">
        <v>23</v>
      </c>
      <c r="C10" s="29">
        <v>5.4693019903688633E-2</v>
      </c>
      <c r="D10" s="29">
        <v>6.468084271887023E-2</v>
      </c>
      <c r="E10" s="29">
        <v>7.5718695861718616E-2</v>
      </c>
      <c r="F10" s="29">
        <v>7.1702567128946598E-2</v>
      </c>
      <c r="G10" s="29">
        <v>7.2746551057293399E-2</v>
      </c>
      <c r="H10" s="30">
        <v>6.434799809489708E-2</v>
      </c>
      <c r="I10" s="6" t="s">
        <v>5</v>
      </c>
      <c r="J10" s="16" t="s">
        <v>149</v>
      </c>
      <c r="K10" s="4"/>
    </row>
    <row r="11" spans="2:11" ht="60.75" customHeight="1" x14ac:dyDescent="0.25">
      <c r="B11" s="58" t="s">
        <v>146</v>
      </c>
      <c r="C11" s="31">
        <v>98372</v>
      </c>
      <c r="D11" s="31">
        <v>53608</v>
      </c>
      <c r="E11" s="31">
        <v>20479</v>
      </c>
      <c r="F11" s="31">
        <v>36987</v>
      </c>
      <c r="G11" s="31">
        <v>68341</v>
      </c>
      <c r="H11" s="32">
        <v>276460</v>
      </c>
      <c r="I11" s="6" t="s">
        <v>144</v>
      </c>
      <c r="J11" s="16" t="s">
        <v>145</v>
      </c>
      <c r="K11" s="4"/>
    </row>
    <row r="12" spans="2:11" ht="44.25" customHeight="1" x14ac:dyDescent="0.25">
      <c r="B12" s="58" t="s">
        <v>147</v>
      </c>
      <c r="C12" s="23">
        <v>1.2733580138245268</v>
      </c>
      <c r="D12" s="23">
        <v>1.0158417342530131</v>
      </c>
      <c r="E12" s="23">
        <v>0.88074144159642176</v>
      </c>
      <c r="F12" s="23">
        <v>0.91143638648628666</v>
      </c>
      <c r="G12" s="23">
        <v>1.3815472941556997</v>
      </c>
      <c r="H12" s="24">
        <v>1.1361665577597224</v>
      </c>
      <c r="I12" s="6" t="s">
        <v>144</v>
      </c>
      <c r="J12" s="16" t="s">
        <v>145</v>
      </c>
      <c r="K12" s="4"/>
    </row>
    <row r="13" spans="2:11" s="44" customFormat="1" ht="13.5" customHeight="1" x14ac:dyDescent="0.25">
      <c r="B13" s="58"/>
      <c r="C13" s="23"/>
      <c r="D13" s="23"/>
      <c r="E13" s="23"/>
      <c r="F13" s="23"/>
      <c r="G13" s="23"/>
      <c r="H13" s="6"/>
      <c r="I13" s="6"/>
      <c r="J13" s="16"/>
      <c r="K13" s="4"/>
    </row>
    <row r="14" spans="2:11" ht="36.75" customHeight="1" x14ac:dyDescent="0.25">
      <c r="B14" s="2" t="s">
        <v>11</v>
      </c>
      <c r="C14" s="1">
        <v>44</v>
      </c>
      <c r="D14" s="1">
        <v>49</v>
      </c>
      <c r="E14" s="1">
        <v>53</v>
      </c>
      <c r="F14" s="1">
        <v>72</v>
      </c>
      <c r="G14" s="1">
        <v>85</v>
      </c>
      <c r="H14" s="5" t="s">
        <v>0</v>
      </c>
      <c r="I14" s="3" t="s">
        <v>1</v>
      </c>
      <c r="J14" s="3" t="s">
        <v>2</v>
      </c>
      <c r="K14" s="3" t="s">
        <v>3</v>
      </c>
    </row>
    <row r="15" spans="2:11" ht="33" customHeight="1" x14ac:dyDescent="0.25">
      <c r="B15" s="12" t="s">
        <v>100</v>
      </c>
      <c r="C15" s="14">
        <v>23210</v>
      </c>
      <c r="D15" s="14">
        <v>13144</v>
      </c>
      <c r="E15" s="14">
        <v>6486</v>
      </c>
      <c r="F15" s="14">
        <v>11183</v>
      </c>
      <c r="G15" s="14">
        <v>14298</v>
      </c>
      <c r="H15" s="15">
        <v>68321</v>
      </c>
      <c r="I15" s="6" t="s">
        <v>24</v>
      </c>
      <c r="J15" s="16" t="s">
        <v>27</v>
      </c>
      <c r="K15" s="11"/>
    </row>
    <row r="16" spans="2:11" ht="33" customHeight="1" x14ac:dyDescent="0.25">
      <c r="B16" s="10" t="s">
        <v>8</v>
      </c>
      <c r="C16" s="17">
        <v>2.7218411152909936E-2</v>
      </c>
      <c r="D16" s="17">
        <v>-0.11862133708844633</v>
      </c>
      <c r="E16" s="17">
        <v>3.825836401472707E-2</v>
      </c>
      <c r="F16" s="17">
        <v>6.66126564047169E-3</v>
      </c>
      <c r="G16" s="17">
        <v>6.7094559295469813E-2</v>
      </c>
      <c r="H16" s="18">
        <v>8.4965501076717984E-4</v>
      </c>
      <c r="I16" s="6" t="s">
        <v>24</v>
      </c>
      <c r="J16" s="16" t="s">
        <v>128</v>
      </c>
      <c r="K16" s="4"/>
    </row>
    <row r="17" spans="2:11" ht="36" customHeight="1" x14ac:dyDescent="0.25">
      <c r="B17" s="25" t="s">
        <v>22</v>
      </c>
      <c r="C17" s="29">
        <v>0.19601550557812328</v>
      </c>
      <c r="D17" s="29">
        <v>0.16684014114899343</v>
      </c>
      <c r="E17" s="29">
        <v>0.1906189384588256</v>
      </c>
      <c r="F17" s="29">
        <v>0.18563768861738683</v>
      </c>
      <c r="G17" s="29">
        <v>0.18859811111697355</v>
      </c>
      <c r="H17" s="30">
        <v>0.18602390611811473</v>
      </c>
      <c r="I17" s="6" t="s">
        <v>25</v>
      </c>
      <c r="J17" s="16" t="s">
        <v>127</v>
      </c>
      <c r="K17" s="4"/>
    </row>
    <row r="18" spans="2:11" ht="21" customHeight="1" x14ac:dyDescent="0.25">
      <c r="B18" s="12" t="s">
        <v>101</v>
      </c>
      <c r="C18" s="14">
        <v>22040</v>
      </c>
      <c r="D18" s="14">
        <v>11230</v>
      </c>
      <c r="E18" s="14">
        <v>4550</v>
      </c>
      <c r="F18" s="14">
        <v>8720</v>
      </c>
      <c r="G18" s="14">
        <v>10250</v>
      </c>
      <c r="H18" s="15">
        <v>56790</v>
      </c>
      <c r="I18" s="6" t="s">
        <v>26</v>
      </c>
      <c r="J18" s="16" t="s">
        <v>130</v>
      </c>
      <c r="K18" s="4"/>
    </row>
    <row r="19" spans="2:11" ht="21" customHeight="1" x14ac:dyDescent="0.25">
      <c r="B19" s="10" t="s">
        <v>8</v>
      </c>
      <c r="C19" s="17">
        <v>-1.4950391881484166E-3</v>
      </c>
      <c r="D19" s="17">
        <v>7.2652255807695758E-3</v>
      </c>
      <c r="E19" s="17">
        <v>4.9596309111880045E-2</v>
      </c>
      <c r="F19" s="17">
        <v>3.6491144657078332E-2</v>
      </c>
      <c r="G19" s="17">
        <v>3.3266129032258063E-2</v>
      </c>
      <c r="H19" s="18">
        <v>1.610305958132045E-2</v>
      </c>
      <c r="I19" s="6" t="s">
        <v>26</v>
      </c>
      <c r="J19" s="13" t="s">
        <v>129</v>
      </c>
      <c r="K19" s="11"/>
    </row>
    <row r="20" spans="2:11" ht="28.5" customHeight="1" x14ac:dyDescent="0.25">
      <c r="B20" s="25" t="s">
        <v>21</v>
      </c>
      <c r="C20" s="29">
        <v>2.7688129154318605E-2</v>
      </c>
      <c r="D20" s="29">
        <v>2.531434419393087E-2</v>
      </c>
      <c r="E20" s="29">
        <v>2.7978650137741048E-2</v>
      </c>
      <c r="F20" s="29">
        <v>2.869393248370336E-2</v>
      </c>
      <c r="G20" s="29">
        <v>2.8640805183846027E-2</v>
      </c>
      <c r="H20" s="30">
        <v>2.7514094978132616E-2</v>
      </c>
      <c r="I20" s="6" t="s">
        <v>28</v>
      </c>
      <c r="J20" s="16" t="s">
        <v>130</v>
      </c>
      <c r="K20" s="26"/>
    </row>
    <row r="21" spans="2:11" ht="21" customHeight="1" x14ac:dyDescent="0.25">
      <c r="B21" s="12" t="s">
        <v>10</v>
      </c>
      <c r="C21" s="14">
        <v>31110</v>
      </c>
      <c r="D21" s="14">
        <v>15620</v>
      </c>
      <c r="E21" s="14">
        <v>3960</v>
      </c>
      <c r="F21" s="14">
        <v>12930</v>
      </c>
      <c r="G21" s="14">
        <v>7150</v>
      </c>
      <c r="H21" s="15">
        <v>70770</v>
      </c>
      <c r="I21" s="6" t="s">
        <v>26</v>
      </c>
      <c r="J21" s="16" t="s">
        <v>130</v>
      </c>
      <c r="K21" s="4"/>
    </row>
    <row r="22" spans="2:11" ht="21" customHeight="1" x14ac:dyDescent="0.25">
      <c r="B22" s="10" t="s">
        <v>8</v>
      </c>
      <c r="C22" s="17">
        <v>4.6523362599656878E-2</v>
      </c>
      <c r="D22" s="17">
        <v>2.1382331785784345E-2</v>
      </c>
      <c r="E22" s="17">
        <v>4.2928627864103237E-2</v>
      </c>
      <c r="F22" s="17">
        <v>0.10248976807639837</v>
      </c>
      <c r="G22" s="17">
        <v>-1.0791366906474821E-2</v>
      </c>
      <c r="H22" s="18">
        <v>4.4221150015492892E-2</v>
      </c>
      <c r="I22" s="6" t="s">
        <v>26</v>
      </c>
      <c r="J22" s="13" t="s">
        <v>129</v>
      </c>
    </row>
    <row r="23" spans="2:11" ht="21" customHeight="1" x14ac:dyDescent="0.25">
      <c r="B23" s="12" t="s">
        <v>20</v>
      </c>
      <c r="C23" s="14">
        <v>61935</v>
      </c>
      <c r="D23" s="14">
        <v>33682</v>
      </c>
      <c r="E23" s="14">
        <v>8766</v>
      </c>
      <c r="F23" s="14">
        <v>28450</v>
      </c>
      <c r="G23" s="14">
        <v>14948</v>
      </c>
      <c r="H23" s="15">
        <v>147781</v>
      </c>
      <c r="I23" s="6" t="s">
        <v>26</v>
      </c>
      <c r="J23" s="16" t="s">
        <v>131</v>
      </c>
    </row>
    <row r="24" spans="2:11" ht="49.5" customHeight="1" x14ac:dyDescent="0.25">
      <c r="B24" s="10" t="s">
        <v>178</v>
      </c>
      <c r="C24" s="29">
        <v>5.35301276045538E-2</v>
      </c>
      <c r="D24" s="29">
        <v>5.134341645147817E-2</v>
      </c>
      <c r="E24" s="29">
        <v>3.6552414310733049E-2</v>
      </c>
      <c r="F24" s="29">
        <v>6.4233688707062767E-2</v>
      </c>
      <c r="G24" s="29">
        <v>2.8977696788764065E-2</v>
      </c>
      <c r="H24" s="30">
        <v>4.9070512235170283E-2</v>
      </c>
      <c r="I24" s="6" t="s">
        <v>28</v>
      </c>
      <c r="J24" s="16" t="s">
        <v>131</v>
      </c>
      <c r="K24" s="4"/>
    </row>
    <row r="25" spans="2:11" ht="36.75" customHeight="1" x14ac:dyDescent="0.25">
      <c r="B25" s="12" t="s">
        <v>12</v>
      </c>
      <c r="C25" s="33">
        <v>10.3</v>
      </c>
      <c r="D25" s="33">
        <v>11.4</v>
      </c>
      <c r="E25" s="33">
        <v>11.5</v>
      </c>
      <c r="F25" s="33">
        <v>13.1</v>
      </c>
      <c r="G25" s="33">
        <v>9.1999999999999993</v>
      </c>
      <c r="H25" s="34">
        <v>10.8</v>
      </c>
      <c r="I25" s="6" t="s">
        <v>13</v>
      </c>
      <c r="J25" s="13" t="s">
        <v>6</v>
      </c>
    </row>
    <row r="26" spans="2:11" s="44" customFormat="1" ht="13.5" customHeight="1" x14ac:dyDescent="0.25">
      <c r="B26" s="19"/>
      <c r="C26" s="68"/>
      <c r="D26" s="68"/>
      <c r="E26" s="68"/>
      <c r="F26" s="68"/>
      <c r="G26" s="68"/>
      <c r="H26" s="6"/>
      <c r="I26" s="6"/>
      <c r="J26" s="13"/>
    </row>
    <row r="27" spans="2:11" ht="36.75" customHeight="1" x14ac:dyDescent="0.25">
      <c r="B27" s="2" t="s">
        <v>14</v>
      </c>
      <c r="C27" s="1">
        <v>44</v>
      </c>
      <c r="D27" s="1">
        <v>49</v>
      </c>
      <c r="E27" s="1">
        <v>53</v>
      </c>
      <c r="F27" s="1">
        <v>72</v>
      </c>
      <c r="G27" s="1">
        <v>85</v>
      </c>
      <c r="H27" s="5" t="s">
        <v>0</v>
      </c>
      <c r="I27" s="3" t="s">
        <v>1</v>
      </c>
      <c r="J27" s="3" t="s">
        <v>2</v>
      </c>
      <c r="K27" s="3" t="s">
        <v>3</v>
      </c>
    </row>
    <row r="28" spans="2:11" ht="35.1" customHeight="1" x14ac:dyDescent="0.25">
      <c r="B28" s="19" t="s">
        <v>126</v>
      </c>
      <c r="C28" s="20">
        <v>8764</v>
      </c>
      <c r="D28" s="20">
        <v>6963</v>
      </c>
      <c r="E28" s="20">
        <v>3042</v>
      </c>
      <c r="F28" s="20">
        <v>5436</v>
      </c>
      <c r="G28" s="20">
        <v>4913</v>
      </c>
      <c r="H28" s="21">
        <v>29118</v>
      </c>
      <c r="I28" s="6" t="s">
        <v>102</v>
      </c>
      <c r="J28" s="13" t="s">
        <v>131</v>
      </c>
    </row>
    <row r="29" spans="2:11" s="39" customFormat="1" ht="35.1" customHeight="1" x14ac:dyDescent="0.25">
      <c r="B29" s="10" t="s">
        <v>8</v>
      </c>
      <c r="C29" s="17">
        <v>1.8359284220311411E-2</v>
      </c>
      <c r="D29" s="17">
        <v>1.4382281029771322E-3</v>
      </c>
      <c r="E29" s="17">
        <v>1.6463615409944023E-3</v>
      </c>
      <c r="F29" s="17">
        <v>2.0276497695852535E-3</v>
      </c>
      <c r="G29" s="17">
        <v>-6.4711830131445906E-3</v>
      </c>
      <c r="H29" s="18">
        <v>5.2475315887592347E-3</v>
      </c>
      <c r="I29" s="6" t="s">
        <v>102</v>
      </c>
      <c r="J29" s="13" t="s">
        <v>120</v>
      </c>
    </row>
    <row r="30" spans="2:11" ht="35.1" customHeight="1" x14ac:dyDescent="0.25">
      <c r="B30" s="10" t="s">
        <v>17</v>
      </c>
      <c r="C30" s="27">
        <v>6.1476214793573479E-3</v>
      </c>
      <c r="D30" s="27">
        <v>8.5401526998436211E-3</v>
      </c>
      <c r="E30" s="27">
        <v>9.9730838204582627E-3</v>
      </c>
      <c r="F30" s="27">
        <v>9.6797801927764899E-3</v>
      </c>
      <c r="G30" s="27">
        <v>7.2353849053936239E-3</v>
      </c>
      <c r="H30" s="28">
        <v>7.689859753416373E-3</v>
      </c>
      <c r="I30" s="6" t="s">
        <v>103</v>
      </c>
      <c r="J30" s="13" t="s">
        <v>131</v>
      </c>
      <c r="K30" s="4"/>
    </row>
    <row r="31" spans="2:11" s="44" customFormat="1" ht="13.5" customHeight="1" x14ac:dyDescent="0.25">
      <c r="B31" s="19"/>
      <c r="C31" s="68"/>
      <c r="D31" s="68"/>
      <c r="E31" s="68"/>
      <c r="F31" s="68"/>
      <c r="G31" s="68"/>
      <c r="H31" s="6"/>
      <c r="I31" s="6"/>
      <c r="J31" s="13"/>
    </row>
    <row r="32" spans="2:11" ht="51" customHeight="1" x14ac:dyDescent="0.25">
      <c r="B32" s="2" t="s">
        <v>29</v>
      </c>
      <c r="C32" s="1">
        <v>44</v>
      </c>
      <c r="D32" s="1">
        <v>49</v>
      </c>
      <c r="E32" s="1">
        <v>53</v>
      </c>
      <c r="F32" s="1">
        <v>72</v>
      </c>
      <c r="G32" s="1">
        <v>85</v>
      </c>
      <c r="H32" s="5" t="s">
        <v>0</v>
      </c>
      <c r="I32" s="3" t="s">
        <v>1</v>
      </c>
      <c r="J32" s="3" t="s">
        <v>2</v>
      </c>
      <c r="K32" s="3" t="s">
        <v>3</v>
      </c>
    </row>
    <row r="33" spans="2:11" ht="35.1" customHeight="1" x14ac:dyDescent="0.25">
      <c r="B33" s="12" t="s">
        <v>30</v>
      </c>
      <c r="C33" s="20">
        <v>2503</v>
      </c>
      <c r="D33" s="20">
        <v>2165</v>
      </c>
      <c r="E33" s="20">
        <v>989</v>
      </c>
      <c r="F33" s="20">
        <v>2108</v>
      </c>
      <c r="G33" s="20">
        <v>1541</v>
      </c>
      <c r="H33" s="21">
        <v>9306</v>
      </c>
      <c r="I33" s="6" t="s">
        <v>37</v>
      </c>
      <c r="J33" s="13" t="s">
        <v>15</v>
      </c>
      <c r="K33" s="35"/>
    </row>
    <row r="34" spans="2:11" ht="35.1" customHeight="1" x14ac:dyDescent="0.25">
      <c r="B34" s="12" t="s">
        <v>31</v>
      </c>
      <c r="C34" s="20">
        <v>146</v>
      </c>
      <c r="D34" s="20">
        <v>68</v>
      </c>
      <c r="E34" s="20">
        <v>89</v>
      </c>
      <c r="F34" s="20">
        <v>68</v>
      </c>
      <c r="G34" s="20">
        <v>104</v>
      </c>
      <c r="H34" s="21">
        <v>475</v>
      </c>
      <c r="I34" s="6" t="s">
        <v>37</v>
      </c>
      <c r="J34" s="13" t="s">
        <v>15</v>
      </c>
    </row>
    <row r="35" spans="2:11" ht="35.1" customHeight="1" x14ac:dyDescent="0.25">
      <c r="B35" s="12" t="s">
        <v>32</v>
      </c>
      <c r="C35" s="20">
        <v>5055</v>
      </c>
      <c r="D35" s="20">
        <v>3617</v>
      </c>
      <c r="E35" s="20">
        <v>1795</v>
      </c>
      <c r="F35" s="20">
        <v>2932</v>
      </c>
      <c r="G35" s="20">
        <v>2125</v>
      </c>
      <c r="H35" s="21">
        <v>15524</v>
      </c>
      <c r="I35" s="6" t="s">
        <v>37</v>
      </c>
      <c r="J35" s="13" t="s">
        <v>15</v>
      </c>
    </row>
    <row r="36" spans="2:11" ht="35.1" customHeight="1" x14ac:dyDescent="0.25">
      <c r="B36" s="12" t="s">
        <v>33</v>
      </c>
      <c r="C36" s="20">
        <v>265</v>
      </c>
      <c r="D36" s="20">
        <v>627</v>
      </c>
      <c r="E36" s="20">
        <v>45</v>
      </c>
      <c r="F36" s="20">
        <v>150</v>
      </c>
      <c r="G36" s="20">
        <v>928</v>
      </c>
      <c r="H36" s="21">
        <v>2015</v>
      </c>
      <c r="I36" s="6" t="s">
        <v>37</v>
      </c>
      <c r="J36" s="13" t="s">
        <v>15</v>
      </c>
    </row>
    <row r="37" spans="2:11" ht="35.1" customHeight="1" x14ac:dyDescent="0.25">
      <c r="B37" s="12" t="s">
        <v>34</v>
      </c>
      <c r="C37" s="20">
        <v>4</v>
      </c>
      <c r="D37" s="20">
        <v>16</v>
      </c>
      <c r="E37" s="20">
        <v>4</v>
      </c>
      <c r="F37" s="20">
        <v>4</v>
      </c>
      <c r="G37" s="20">
        <v>3</v>
      </c>
      <c r="H37" s="21">
        <v>31</v>
      </c>
      <c r="I37" s="6" t="s">
        <v>37</v>
      </c>
      <c r="J37" s="13" t="s">
        <v>15</v>
      </c>
    </row>
    <row r="38" spans="2:11" ht="35.1" customHeight="1" x14ac:dyDescent="0.25">
      <c r="B38" s="12" t="s">
        <v>84</v>
      </c>
      <c r="C38" s="20">
        <v>23</v>
      </c>
      <c r="D38" s="20">
        <v>30</v>
      </c>
      <c r="E38" s="20">
        <v>13</v>
      </c>
      <c r="F38" s="20">
        <v>21</v>
      </c>
      <c r="G38" s="20">
        <v>25</v>
      </c>
      <c r="H38" s="21">
        <v>112</v>
      </c>
      <c r="I38" s="6" t="s">
        <v>37</v>
      </c>
      <c r="J38" s="13" t="s">
        <v>15</v>
      </c>
    </row>
    <row r="39" spans="2:11" ht="35.1" customHeight="1" x14ac:dyDescent="0.25">
      <c r="B39" s="12" t="s">
        <v>35</v>
      </c>
      <c r="C39" s="20">
        <v>143</v>
      </c>
      <c r="D39" s="20">
        <v>140</v>
      </c>
      <c r="E39" s="20">
        <v>10</v>
      </c>
      <c r="F39" s="20">
        <v>20</v>
      </c>
      <c r="G39" s="20">
        <v>57</v>
      </c>
      <c r="H39" s="21">
        <v>370</v>
      </c>
      <c r="I39" s="6" t="s">
        <v>37</v>
      </c>
      <c r="J39" s="13" t="s">
        <v>15</v>
      </c>
    </row>
    <row r="40" spans="2:11" ht="35.1" customHeight="1" x14ac:dyDescent="0.25">
      <c r="B40" s="12" t="s">
        <v>83</v>
      </c>
      <c r="C40" s="20">
        <v>21</v>
      </c>
      <c r="D40" s="20">
        <v>17</v>
      </c>
      <c r="E40" s="20">
        <v>15</v>
      </c>
      <c r="F40" s="20">
        <v>9</v>
      </c>
      <c r="G40" s="20">
        <v>29</v>
      </c>
      <c r="H40" s="21">
        <v>91</v>
      </c>
      <c r="I40" s="6" t="s">
        <v>37</v>
      </c>
      <c r="J40" s="13" t="s">
        <v>15</v>
      </c>
    </row>
    <row r="41" spans="2:11" ht="35.1" customHeight="1" x14ac:dyDescent="0.25">
      <c r="B41" s="40" t="s">
        <v>36</v>
      </c>
      <c r="C41" s="20">
        <v>8160</v>
      </c>
      <c r="D41" s="20">
        <v>6680</v>
      </c>
      <c r="E41" s="20">
        <v>2960</v>
      </c>
      <c r="F41" s="20">
        <v>5312</v>
      </c>
      <c r="G41" s="20">
        <v>4812</v>
      </c>
      <c r="H41" s="21">
        <v>27924</v>
      </c>
      <c r="I41" s="6" t="s">
        <v>37</v>
      </c>
      <c r="J41" s="13" t="s">
        <v>15</v>
      </c>
    </row>
    <row r="42" spans="2:11" s="44" customFormat="1" ht="13.5" customHeight="1" x14ac:dyDescent="0.25">
      <c r="B42" s="19"/>
      <c r="C42" s="68"/>
      <c r="D42" s="68"/>
      <c r="E42" s="68"/>
      <c r="F42" s="68"/>
      <c r="G42" s="68"/>
      <c r="H42" s="6"/>
      <c r="I42" s="6"/>
      <c r="J42" s="13"/>
    </row>
    <row r="43" spans="2:11" ht="36.75" customHeight="1" x14ac:dyDescent="0.25">
      <c r="B43" s="2" t="s">
        <v>38</v>
      </c>
      <c r="C43" s="1">
        <v>44</v>
      </c>
      <c r="D43" s="1">
        <v>49</v>
      </c>
      <c r="E43" s="1">
        <v>53</v>
      </c>
      <c r="F43" s="1">
        <v>72</v>
      </c>
      <c r="G43" s="1">
        <v>85</v>
      </c>
      <c r="H43" s="5" t="s">
        <v>0</v>
      </c>
      <c r="I43" s="3" t="s">
        <v>1</v>
      </c>
      <c r="J43" s="3" t="s">
        <v>2</v>
      </c>
      <c r="K43" s="3" t="s">
        <v>3</v>
      </c>
    </row>
    <row r="44" spans="2:11" ht="35.1" customHeight="1" x14ac:dyDescent="0.25">
      <c r="B44" s="12" t="s">
        <v>39</v>
      </c>
      <c r="C44" s="20">
        <v>45</v>
      </c>
      <c r="D44" s="20">
        <v>27</v>
      </c>
      <c r="E44" s="20">
        <v>4</v>
      </c>
      <c r="F44" s="20">
        <v>24</v>
      </c>
      <c r="G44" s="20">
        <v>12</v>
      </c>
      <c r="H44" s="21">
        <v>112</v>
      </c>
      <c r="I44" s="6" t="s">
        <v>104</v>
      </c>
      <c r="J44" s="13" t="s">
        <v>131</v>
      </c>
      <c r="K44" s="69"/>
    </row>
    <row r="45" spans="2:11" s="42" customFormat="1" ht="35.1" customHeight="1" x14ac:dyDescent="0.25">
      <c r="B45" s="10" t="s">
        <v>8</v>
      </c>
      <c r="C45" s="41">
        <v>0.36</v>
      </c>
      <c r="D45" s="41">
        <v>0.69</v>
      </c>
      <c r="E45" s="41">
        <v>3</v>
      </c>
      <c r="F45" s="41">
        <v>0</v>
      </c>
      <c r="G45" s="41">
        <v>0.71</v>
      </c>
      <c r="H45" s="36">
        <v>0.38</v>
      </c>
      <c r="I45" s="6" t="s">
        <v>104</v>
      </c>
      <c r="J45" s="13" t="s">
        <v>49</v>
      </c>
      <c r="K45" s="69"/>
    </row>
    <row r="46" spans="2:11" ht="35.1" customHeight="1" x14ac:dyDescent="0.25">
      <c r="B46" s="12" t="s">
        <v>40</v>
      </c>
      <c r="C46" s="20">
        <v>13</v>
      </c>
      <c r="D46" s="20">
        <v>13</v>
      </c>
      <c r="E46" s="20">
        <v>4</v>
      </c>
      <c r="F46" s="20">
        <v>8</v>
      </c>
      <c r="G46" s="20">
        <v>7</v>
      </c>
      <c r="H46" s="21">
        <v>45</v>
      </c>
      <c r="I46" s="6" t="s">
        <v>104</v>
      </c>
      <c r="J46" s="13" t="s">
        <v>131</v>
      </c>
      <c r="K46" s="69"/>
    </row>
    <row r="47" spans="2:11" s="44" customFormat="1" ht="35.1" customHeight="1" x14ac:dyDescent="0.25">
      <c r="B47" s="10" t="s">
        <v>8</v>
      </c>
      <c r="C47" s="41">
        <v>0.18</v>
      </c>
      <c r="D47" s="41">
        <v>0.3</v>
      </c>
      <c r="E47" s="41">
        <v>0.33</v>
      </c>
      <c r="F47" s="41">
        <v>0.14000000000000001</v>
      </c>
      <c r="G47" s="41">
        <v>-0.3</v>
      </c>
      <c r="H47" s="36">
        <v>9.7500000000000003E-2</v>
      </c>
      <c r="I47" s="6" t="s">
        <v>104</v>
      </c>
      <c r="J47" s="13" t="s">
        <v>49</v>
      </c>
      <c r="K47" s="69"/>
    </row>
    <row r="48" spans="2:11" ht="35.1" customHeight="1" x14ac:dyDescent="0.25">
      <c r="B48" s="12" t="s">
        <v>41</v>
      </c>
      <c r="C48" s="20">
        <v>4</v>
      </c>
      <c r="D48" s="20">
        <v>3</v>
      </c>
      <c r="E48" s="20">
        <v>2</v>
      </c>
      <c r="F48" s="20">
        <v>2</v>
      </c>
      <c r="G48" s="20">
        <v>4</v>
      </c>
      <c r="H48" s="21">
        <v>15</v>
      </c>
      <c r="I48" s="6" t="s">
        <v>104</v>
      </c>
      <c r="J48" s="13" t="s">
        <v>131</v>
      </c>
      <c r="K48" s="69"/>
    </row>
    <row r="49" spans="2:11" ht="35.1" customHeight="1" x14ac:dyDescent="0.25">
      <c r="B49" s="12" t="s">
        <v>42</v>
      </c>
      <c r="C49" s="20">
        <v>115</v>
      </c>
      <c r="D49" s="20">
        <v>104</v>
      </c>
      <c r="E49" s="20">
        <v>52</v>
      </c>
      <c r="F49" s="20">
        <v>68</v>
      </c>
      <c r="G49" s="20">
        <v>82</v>
      </c>
      <c r="H49" s="21">
        <v>421</v>
      </c>
      <c r="I49" s="6" t="s">
        <v>104</v>
      </c>
      <c r="J49" s="13" t="s">
        <v>131</v>
      </c>
      <c r="K49" s="69"/>
    </row>
    <row r="50" spans="2:11" ht="35.1" customHeight="1" x14ac:dyDescent="0.25">
      <c r="B50" s="12" t="s">
        <v>43</v>
      </c>
      <c r="C50" s="37">
        <v>101.12</v>
      </c>
      <c r="D50" s="37">
        <v>95.19</v>
      </c>
      <c r="E50" s="37">
        <v>45.5</v>
      </c>
      <c r="F50" s="37">
        <v>63.6</v>
      </c>
      <c r="G50" s="37">
        <v>69.14</v>
      </c>
      <c r="H50" s="38">
        <v>374.55</v>
      </c>
      <c r="I50" s="6" t="s">
        <v>104</v>
      </c>
      <c r="J50" s="13" t="s">
        <v>131</v>
      </c>
      <c r="K50" s="69"/>
    </row>
    <row r="51" spans="2:11" s="44" customFormat="1" ht="13.5" customHeight="1" x14ac:dyDescent="0.25">
      <c r="B51" s="19"/>
      <c r="C51" s="68"/>
      <c r="D51" s="68"/>
      <c r="E51" s="68"/>
      <c r="F51" s="68"/>
      <c r="G51" s="68"/>
      <c r="H51" s="6"/>
      <c r="I51" s="6"/>
      <c r="J51" s="13"/>
    </row>
    <row r="52" spans="2:11" s="44" customFormat="1" ht="36.75" customHeight="1" x14ac:dyDescent="0.25">
      <c r="B52" s="2" t="s">
        <v>55</v>
      </c>
      <c r="C52" s="1">
        <v>44</v>
      </c>
      <c r="D52" s="1">
        <v>49</v>
      </c>
      <c r="E52" s="1">
        <v>53</v>
      </c>
      <c r="F52" s="1">
        <v>72</v>
      </c>
      <c r="G52" s="1">
        <v>85</v>
      </c>
      <c r="H52" s="5" t="s">
        <v>0</v>
      </c>
      <c r="I52" s="3" t="s">
        <v>1</v>
      </c>
      <c r="J52" s="3" t="s">
        <v>2</v>
      </c>
      <c r="K52" s="3" t="s">
        <v>3</v>
      </c>
    </row>
    <row r="53" spans="2:11" s="44" customFormat="1" ht="51" customHeight="1" x14ac:dyDescent="0.25">
      <c r="B53" s="12" t="s">
        <v>56</v>
      </c>
      <c r="C53" s="20">
        <v>23</v>
      </c>
      <c r="D53" s="20">
        <v>60</v>
      </c>
      <c r="E53" s="20">
        <v>19</v>
      </c>
      <c r="F53" s="20">
        <v>17</v>
      </c>
      <c r="G53" s="20">
        <v>43</v>
      </c>
      <c r="H53" s="21">
        <v>162</v>
      </c>
      <c r="I53" s="6" t="s">
        <v>105</v>
      </c>
      <c r="J53" s="13" t="s">
        <v>27</v>
      </c>
    </row>
    <row r="54" spans="2:11" s="44" customFormat="1" ht="13.5" customHeight="1" x14ac:dyDescent="0.25">
      <c r="B54" s="19"/>
      <c r="C54" s="68"/>
      <c r="D54" s="68"/>
      <c r="E54" s="68"/>
      <c r="F54" s="68"/>
      <c r="G54" s="68"/>
      <c r="H54" s="6"/>
      <c r="I54" s="6"/>
      <c r="J54" s="13"/>
    </row>
    <row r="55" spans="2:11" ht="36.75" customHeight="1" x14ac:dyDescent="0.25">
      <c r="B55" s="2" t="s">
        <v>45</v>
      </c>
      <c r="C55" s="1">
        <v>44</v>
      </c>
      <c r="D55" s="1">
        <v>49</v>
      </c>
      <c r="E55" s="1">
        <v>53</v>
      </c>
      <c r="F55" s="1">
        <v>72</v>
      </c>
      <c r="G55" s="1">
        <v>85</v>
      </c>
      <c r="H55" s="5" t="s">
        <v>0</v>
      </c>
      <c r="I55" s="3" t="s">
        <v>1</v>
      </c>
      <c r="J55" s="3" t="s">
        <v>2</v>
      </c>
      <c r="K55" s="3" t="s">
        <v>3</v>
      </c>
    </row>
    <row r="56" spans="2:11" ht="35.1" customHeight="1" x14ac:dyDescent="0.25">
      <c r="B56" s="12" t="s">
        <v>46</v>
      </c>
      <c r="C56" s="20">
        <v>5233</v>
      </c>
      <c r="D56" s="20">
        <v>4433</v>
      </c>
      <c r="E56" s="20">
        <v>1872</v>
      </c>
      <c r="F56" s="20">
        <v>3209</v>
      </c>
      <c r="G56" s="20">
        <v>2857</v>
      </c>
      <c r="H56" s="21">
        <v>17604</v>
      </c>
      <c r="I56" s="6" t="s">
        <v>37</v>
      </c>
      <c r="J56" s="13" t="s">
        <v>15</v>
      </c>
    </row>
    <row r="57" spans="2:11" ht="35.1" customHeight="1" x14ac:dyDescent="0.25">
      <c r="B57" s="12" t="s">
        <v>47</v>
      </c>
      <c r="C57" s="20">
        <v>2763</v>
      </c>
      <c r="D57" s="20">
        <v>2090</v>
      </c>
      <c r="E57" s="20">
        <v>1063</v>
      </c>
      <c r="F57" s="20">
        <v>2074</v>
      </c>
      <c r="G57" s="20">
        <v>1869</v>
      </c>
      <c r="H57" s="21">
        <v>9859</v>
      </c>
      <c r="I57" s="6" t="s">
        <v>37</v>
      </c>
      <c r="J57" s="13" t="s">
        <v>15</v>
      </c>
    </row>
    <row r="58" spans="2:11" ht="35.1" customHeight="1" x14ac:dyDescent="0.25">
      <c r="B58" s="12" t="s">
        <v>44</v>
      </c>
      <c r="C58" s="20">
        <v>7996</v>
      </c>
      <c r="D58" s="20">
        <v>6523</v>
      </c>
      <c r="E58" s="20">
        <v>2935</v>
      </c>
      <c r="F58" s="20">
        <v>5283</v>
      </c>
      <c r="G58" s="20">
        <v>4726</v>
      </c>
      <c r="H58" s="21">
        <v>27463</v>
      </c>
      <c r="I58" s="6" t="s">
        <v>37</v>
      </c>
      <c r="J58" s="13" t="s">
        <v>15</v>
      </c>
    </row>
    <row r="59" spans="2:11" ht="35.1" customHeight="1" x14ac:dyDescent="0.25">
      <c r="B59" s="12" t="s">
        <v>48</v>
      </c>
      <c r="C59" s="20">
        <v>164</v>
      </c>
      <c r="D59" s="20">
        <v>157</v>
      </c>
      <c r="E59" s="20">
        <v>25</v>
      </c>
      <c r="F59" s="20">
        <v>29</v>
      </c>
      <c r="G59" s="20">
        <v>86</v>
      </c>
      <c r="H59" s="21">
        <v>461</v>
      </c>
      <c r="I59" s="6" t="s">
        <v>37</v>
      </c>
      <c r="J59" s="13" t="s">
        <v>15</v>
      </c>
    </row>
    <row r="60" spans="2:11" ht="35.1" customHeight="1" x14ac:dyDescent="0.25">
      <c r="B60" s="12" t="s">
        <v>52</v>
      </c>
      <c r="C60" s="20">
        <v>8160</v>
      </c>
      <c r="D60" s="20">
        <v>6680</v>
      </c>
      <c r="E60" s="20">
        <v>2960</v>
      </c>
      <c r="F60" s="20">
        <v>5312</v>
      </c>
      <c r="G60" s="20">
        <v>4812</v>
      </c>
      <c r="H60" s="21">
        <v>27924</v>
      </c>
      <c r="I60" s="6" t="s">
        <v>37</v>
      </c>
      <c r="J60" s="13" t="s">
        <v>15</v>
      </c>
    </row>
    <row r="61" spans="2:11" s="44" customFormat="1" ht="35.1" customHeight="1" x14ac:dyDescent="0.25">
      <c r="B61" s="12"/>
      <c r="C61" s="20"/>
      <c r="D61" s="20"/>
      <c r="E61" s="20"/>
      <c r="F61" s="20"/>
      <c r="G61" s="20"/>
      <c r="H61" s="12"/>
      <c r="I61" s="6"/>
      <c r="J61" s="13"/>
    </row>
    <row r="62" spans="2:11" s="44" customFormat="1" ht="36.75" customHeight="1" x14ac:dyDescent="0.25">
      <c r="B62" s="2" t="s">
        <v>45</v>
      </c>
      <c r="C62" s="1">
        <v>44</v>
      </c>
      <c r="D62" s="1">
        <v>49</v>
      </c>
      <c r="E62" s="1">
        <v>53</v>
      </c>
      <c r="F62" s="1">
        <v>72</v>
      </c>
      <c r="G62" s="1">
        <v>85</v>
      </c>
      <c r="H62" s="5" t="s">
        <v>0</v>
      </c>
      <c r="I62" s="3" t="s">
        <v>1</v>
      </c>
      <c r="J62" s="3" t="s">
        <v>2</v>
      </c>
      <c r="K62" s="3" t="s">
        <v>3</v>
      </c>
    </row>
    <row r="63" spans="2:11" ht="35.1" customHeight="1" x14ac:dyDescent="0.25">
      <c r="B63" s="12" t="s">
        <v>50</v>
      </c>
      <c r="C63" s="20">
        <v>1924</v>
      </c>
      <c r="D63" s="20">
        <v>1154</v>
      </c>
      <c r="E63" s="20">
        <v>102</v>
      </c>
      <c r="F63" s="20">
        <v>1268</v>
      </c>
      <c r="G63" s="20">
        <v>510</v>
      </c>
      <c r="H63" s="21">
        <v>4958</v>
      </c>
      <c r="I63" s="6" t="s">
        <v>51</v>
      </c>
      <c r="J63" s="13" t="s">
        <v>131</v>
      </c>
      <c r="K63" s="42"/>
    </row>
    <row r="64" spans="2:11" ht="35.1" customHeight="1" x14ac:dyDescent="0.25">
      <c r="B64" s="10" t="s">
        <v>8</v>
      </c>
      <c r="C64" s="17">
        <v>0.25311850311850309</v>
      </c>
      <c r="D64" s="17">
        <v>0.5719237435008665</v>
      </c>
      <c r="E64" s="17">
        <v>0.41176470588235292</v>
      </c>
      <c r="F64" s="17">
        <v>0.18375394321766561</v>
      </c>
      <c r="G64" s="17">
        <v>0.49803921568627452</v>
      </c>
      <c r="H64" s="18">
        <v>0.33803953206938281</v>
      </c>
      <c r="I64" s="6" t="s">
        <v>51</v>
      </c>
      <c r="J64" s="13" t="s">
        <v>49</v>
      </c>
    </row>
    <row r="65" spans="2:11" ht="35.1" customHeight="1" x14ac:dyDescent="0.25">
      <c r="B65" s="12" t="s">
        <v>53</v>
      </c>
      <c r="C65" s="20">
        <v>6385</v>
      </c>
      <c r="D65" s="20">
        <v>5445</v>
      </c>
      <c r="E65" s="20">
        <v>2759</v>
      </c>
      <c r="F65" s="20">
        <v>3803</v>
      </c>
      <c r="G65" s="20">
        <v>4101</v>
      </c>
      <c r="H65" s="21">
        <v>22493</v>
      </c>
      <c r="I65" s="6" t="s">
        <v>51</v>
      </c>
      <c r="J65" s="13" t="s">
        <v>131</v>
      </c>
    </row>
    <row r="66" spans="2:11" ht="35.1" customHeight="1" x14ac:dyDescent="0.25">
      <c r="B66" s="10" t="s">
        <v>8</v>
      </c>
      <c r="C66" s="17">
        <v>7.672849915682968E-2</v>
      </c>
      <c r="D66" s="17">
        <v>4.9833887043189366E-3</v>
      </c>
      <c r="E66" s="17">
        <v>9.0945037564254649E-2</v>
      </c>
      <c r="F66" s="17">
        <v>6.5863228699551565E-2</v>
      </c>
      <c r="G66" s="17">
        <v>0.11108100785694934</v>
      </c>
      <c r="H66" s="18">
        <v>6.4203255109765323E-2</v>
      </c>
      <c r="I66" s="6" t="s">
        <v>51</v>
      </c>
      <c r="J66" s="13" t="s">
        <v>49</v>
      </c>
    </row>
    <row r="67" spans="2:11" ht="35.1" customHeight="1" x14ac:dyDescent="0.25">
      <c r="B67" s="12" t="s">
        <v>54</v>
      </c>
      <c r="C67" s="20">
        <v>455</v>
      </c>
      <c r="D67" s="20">
        <v>364</v>
      </c>
      <c r="E67" s="20">
        <v>181</v>
      </c>
      <c r="F67" s="20">
        <v>365</v>
      </c>
      <c r="G67" s="20">
        <v>302</v>
      </c>
      <c r="H67" s="21">
        <v>1667</v>
      </c>
      <c r="I67" s="6" t="s">
        <v>51</v>
      </c>
      <c r="J67" s="13" t="s">
        <v>131</v>
      </c>
    </row>
    <row r="68" spans="2:11" ht="35.1" customHeight="1" x14ac:dyDescent="0.25">
      <c r="B68" s="10" t="s">
        <v>8</v>
      </c>
      <c r="C68" s="17">
        <v>4.4150110375275938E-3</v>
      </c>
      <c r="D68" s="17">
        <v>-8.1743869209809257E-3</v>
      </c>
      <c r="E68" s="17">
        <v>7.1005917159763315E-2</v>
      </c>
      <c r="F68" s="17">
        <v>-0.17420814479638008</v>
      </c>
      <c r="G68" s="17">
        <v>-0.31519274376417233</v>
      </c>
      <c r="H68" s="18">
        <v>-0.10950854700854701</v>
      </c>
      <c r="I68" s="6" t="s">
        <v>51</v>
      </c>
      <c r="J68" s="13" t="s">
        <v>49</v>
      </c>
    </row>
    <row r="69" spans="2:11" s="44" customFormat="1" ht="35.1" customHeight="1" x14ac:dyDescent="0.25">
      <c r="B69" s="12" t="s">
        <v>44</v>
      </c>
      <c r="C69" s="20">
        <v>8764</v>
      </c>
      <c r="D69" s="20">
        <v>6963</v>
      </c>
      <c r="E69" s="20">
        <v>3042</v>
      </c>
      <c r="F69" s="20">
        <v>5436</v>
      </c>
      <c r="G69" s="20">
        <v>4913</v>
      </c>
      <c r="H69" s="21">
        <v>29118</v>
      </c>
      <c r="I69" s="6" t="s">
        <v>51</v>
      </c>
      <c r="J69" s="13" t="s">
        <v>131</v>
      </c>
    </row>
    <row r="70" spans="2:11" s="44" customFormat="1" ht="35.1" customHeight="1" x14ac:dyDescent="0.25">
      <c r="B70" s="12" t="s">
        <v>176</v>
      </c>
      <c r="C70" s="20">
        <f>693+521</f>
        <v>1214</v>
      </c>
      <c r="D70" s="20">
        <f>369+302</f>
        <v>671</v>
      </c>
      <c r="E70" s="20">
        <f>170+105</f>
        <v>275</v>
      </c>
      <c r="F70" s="20">
        <f>326+247</f>
        <v>573</v>
      </c>
      <c r="G70" s="20">
        <f>289+217</f>
        <v>506</v>
      </c>
      <c r="H70" s="21">
        <f>1847+1392</f>
        <v>3239</v>
      </c>
      <c r="I70" s="6" t="s">
        <v>51</v>
      </c>
      <c r="J70" s="13" t="s">
        <v>118</v>
      </c>
    </row>
    <row r="71" spans="2:11" s="44" customFormat="1" ht="35.1" customHeight="1" x14ac:dyDescent="0.25">
      <c r="B71" s="12" t="s">
        <v>177</v>
      </c>
      <c r="C71" s="20">
        <f>654+425</f>
        <v>1079</v>
      </c>
      <c r="D71" s="20">
        <f>328+322</f>
        <v>650</v>
      </c>
      <c r="E71" s="20">
        <f>125+143</f>
        <v>268</v>
      </c>
      <c r="F71" s="20">
        <f>304+256</f>
        <v>560</v>
      </c>
      <c r="G71" s="20">
        <f>274+253</f>
        <v>527</v>
      </c>
      <c r="H71" s="21">
        <f>1685+1399</f>
        <v>3084</v>
      </c>
      <c r="I71" s="6" t="s">
        <v>51</v>
      </c>
      <c r="J71" s="13" t="s">
        <v>118</v>
      </c>
    </row>
    <row r="72" spans="2:11" s="44" customFormat="1" ht="21.95" customHeight="1" x14ac:dyDescent="0.25">
      <c r="B72" s="19"/>
      <c r="C72" s="68"/>
      <c r="D72" s="68"/>
      <c r="E72" s="68"/>
      <c r="F72" s="68"/>
      <c r="G72" s="68"/>
      <c r="H72" s="6"/>
      <c r="I72" s="6"/>
      <c r="J72" s="13"/>
    </row>
    <row r="73" spans="2:11" ht="36.75" customHeight="1" x14ac:dyDescent="0.25">
      <c r="B73" s="2" t="s">
        <v>87</v>
      </c>
      <c r="C73" s="1">
        <v>44</v>
      </c>
      <c r="D73" s="1">
        <v>49</v>
      </c>
      <c r="E73" s="1">
        <v>53</v>
      </c>
      <c r="F73" s="1">
        <v>72</v>
      </c>
      <c r="G73" s="1">
        <v>85</v>
      </c>
      <c r="H73" s="5" t="s">
        <v>0</v>
      </c>
      <c r="I73" s="3" t="s">
        <v>1</v>
      </c>
      <c r="J73" s="3" t="s">
        <v>2</v>
      </c>
      <c r="K73" s="3" t="s">
        <v>3</v>
      </c>
    </row>
    <row r="74" spans="2:11" ht="24.95" customHeight="1" x14ac:dyDescent="0.25">
      <c r="B74" s="12" t="s">
        <v>57</v>
      </c>
      <c r="C74" s="20">
        <f>294+196</f>
        <v>490</v>
      </c>
      <c r="D74" s="43" t="s">
        <v>63</v>
      </c>
      <c r="E74" s="20">
        <v>82</v>
      </c>
      <c r="F74" s="43" t="s">
        <v>66</v>
      </c>
      <c r="G74" s="43" t="s">
        <v>69</v>
      </c>
      <c r="H74" s="47" t="s">
        <v>106</v>
      </c>
      <c r="I74" s="6" t="s">
        <v>61</v>
      </c>
      <c r="J74" s="13" t="s">
        <v>6</v>
      </c>
    </row>
    <row r="75" spans="2:11" s="44" customFormat="1" ht="24.95" customHeight="1" x14ac:dyDescent="0.25">
      <c r="B75" s="10" t="s">
        <v>8</v>
      </c>
      <c r="C75" s="17">
        <v>2.2964509394572025E-2</v>
      </c>
      <c r="D75" s="17">
        <v>-0.31645569620253167</v>
      </c>
      <c r="E75" s="17">
        <v>-0.18</v>
      </c>
      <c r="F75" s="17">
        <v>0.90243902439024393</v>
      </c>
      <c r="G75" s="17">
        <v>-0.27450980392156865</v>
      </c>
      <c r="H75" s="55">
        <v>9.6061479346781938E-4</v>
      </c>
      <c r="I75" s="6" t="s">
        <v>61</v>
      </c>
      <c r="J75" s="13" t="s">
        <v>62</v>
      </c>
    </row>
    <row r="76" spans="2:11" ht="24.95" customHeight="1" x14ac:dyDescent="0.25">
      <c r="B76" s="12" t="s">
        <v>58</v>
      </c>
      <c r="C76" s="20">
        <f>261+93</f>
        <v>354</v>
      </c>
      <c r="D76" s="43" t="s">
        <v>64</v>
      </c>
      <c r="E76" s="20">
        <v>44</v>
      </c>
      <c r="F76" s="43" t="s">
        <v>67</v>
      </c>
      <c r="G76" s="43" t="s">
        <v>70</v>
      </c>
      <c r="H76" s="47" t="s">
        <v>107</v>
      </c>
      <c r="I76" s="6" t="s">
        <v>61</v>
      </c>
      <c r="J76" s="13" t="s">
        <v>6</v>
      </c>
    </row>
    <row r="77" spans="2:11" s="44" customFormat="1" ht="24.95" customHeight="1" x14ac:dyDescent="0.25">
      <c r="B77" s="10" t="s">
        <v>8</v>
      </c>
      <c r="C77" s="17">
        <v>0.39920948616600793</v>
      </c>
      <c r="D77" s="17">
        <v>-0.15441176470588236</v>
      </c>
      <c r="E77" s="17">
        <v>-0.10204081632653061</v>
      </c>
      <c r="F77" s="17">
        <v>0.72602739726027399</v>
      </c>
      <c r="G77" s="17">
        <v>0.21621621621621623</v>
      </c>
      <c r="H77" s="55">
        <v>0.24817518248175183</v>
      </c>
      <c r="I77" s="6" t="s">
        <v>61</v>
      </c>
      <c r="J77" s="13" t="s">
        <v>62</v>
      </c>
    </row>
    <row r="78" spans="2:11" ht="24.95" customHeight="1" x14ac:dyDescent="0.25">
      <c r="B78" s="12" t="s">
        <v>59</v>
      </c>
      <c r="C78" s="20">
        <f>317+104</f>
        <v>421</v>
      </c>
      <c r="D78" s="43" t="s">
        <v>65</v>
      </c>
      <c r="E78" s="20">
        <v>91</v>
      </c>
      <c r="F78" s="43" t="s">
        <v>68</v>
      </c>
      <c r="G78" s="43" t="s">
        <v>71</v>
      </c>
      <c r="H78" s="47" t="s">
        <v>108</v>
      </c>
      <c r="I78" s="6" t="s">
        <v>61</v>
      </c>
      <c r="J78" s="13">
        <v>2018</v>
      </c>
    </row>
    <row r="79" spans="2:11" s="44" customFormat="1" ht="24.95" customHeight="1" x14ac:dyDescent="0.25">
      <c r="B79" s="10" t="s">
        <v>8</v>
      </c>
      <c r="C79" s="17">
        <v>0.39920948616600793</v>
      </c>
      <c r="D79" s="17">
        <v>-0.15441176470588236</v>
      </c>
      <c r="E79" s="17">
        <v>-0.10204081632653061</v>
      </c>
      <c r="F79" s="17">
        <v>0.72602739726027399</v>
      </c>
      <c r="G79" s="17">
        <v>0.21621621621621623</v>
      </c>
      <c r="H79" s="18">
        <v>0.24817518248175183</v>
      </c>
      <c r="I79" s="6" t="s">
        <v>61</v>
      </c>
      <c r="J79" s="13" t="s">
        <v>62</v>
      </c>
    </row>
    <row r="80" spans="2:11" s="44" customFormat="1" ht="20.25" customHeight="1" x14ac:dyDescent="0.25">
      <c r="B80" s="46" t="s">
        <v>60</v>
      </c>
      <c r="C80" s="20"/>
      <c r="D80" s="20"/>
      <c r="E80" s="20"/>
      <c r="F80" s="20"/>
      <c r="G80" s="20"/>
      <c r="H80" s="21"/>
      <c r="I80" s="6"/>
    </row>
    <row r="81" spans="2:11" s="44" customFormat="1" ht="13.5" customHeight="1" x14ac:dyDescent="0.25">
      <c r="B81" s="19"/>
      <c r="C81" s="68"/>
      <c r="D81" s="68"/>
      <c r="E81" s="68"/>
      <c r="F81" s="68"/>
      <c r="G81" s="68"/>
      <c r="H81" s="6"/>
      <c r="I81" s="6"/>
      <c r="J81" s="13"/>
    </row>
    <row r="82" spans="2:11" ht="36.75" customHeight="1" x14ac:dyDescent="0.25">
      <c r="B82" s="2" t="s">
        <v>109</v>
      </c>
      <c r="C82" s="1">
        <v>44</v>
      </c>
      <c r="D82" s="1">
        <v>49</v>
      </c>
      <c r="E82" s="1">
        <v>53</v>
      </c>
      <c r="F82" s="1">
        <v>72</v>
      </c>
      <c r="G82" s="1">
        <v>85</v>
      </c>
      <c r="H82" s="5" t="s">
        <v>0</v>
      </c>
      <c r="I82" s="3" t="s">
        <v>1</v>
      </c>
      <c r="J82" s="3" t="s">
        <v>2</v>
      </c>
      <c r="K82" s="3" t="s">
        <v>3</v>
      </c>
    </row>
    <row r="83" spans="2:11" ht="24.95" customHeight="1" x14ac:dyDescent="0.25">
      <c r="B83" s="12" t="s">
        <v>57</v>
      </c>
      <c r="C83" s="43">
        <v>568</v>
      </c>
      <c r="D83" s="43" t="s">
        <v>74</v>
      </c>
      <c r="E83" s="43">
        <v>77</v>
      </c>
      <c r="F83" s="43" t="s">
        <v>77</v>
      </c>
      <c r="G83" s="43" t="s">
        <v>80</v>
      </c>
      <c r="H83" s="47" t="s">
        <v>110</v>
      </c>
      <c r="I83" s="6" t="s">
        <v>61</v>
      </c>
      <c r="J83" s="13" t="s">
        <v>6</v>
      </c>
    </row>
    <row r="84" spans="2:11" s="44" customFormat="1" ht="24.95" customHeight="1" x14ac:dyDescent="0.25">
      <c r="B84" s="10" t="s">
        <v>8</v>
      </c>
      <c r="C84" s="17">
        <v>4.6040515653775323E-2</v>
      </c>
      <c r="D84" s="45">
        <v>-0.18435754189944134</v>
      </c>
      <c r="E84" s="17">
        <v>-0.16304347826086957</v>
      </c>
      <c r="F84" s="45">
        <v>0.25506072874493929</v>
      </c>
      <c r="G84" s="45">
        <v>-9.4736842105263161E-2</v>
      </c>
      <c r="H84" s="18">
        <v>2.6816608996539794E-2</v>
      </c>
      <c r="I84" s="6" t="s">
        <v>61</v>
      </c>
      <c r="J84" s="13" t="s">
        <v>62</v>
      </c>
    </row>
    <row r="85" spans="2:11" ht="24.95" customHeight="1" x14ac:dyDescent="0.25">
      <c r="B85" s="12" t="s">
        <v>58</v>
      </c>
      <c r="C85" s="43">
        <v>922</v>
      </c>
      <c r="D85" s="43" t="s">
        <v>75</v>
      </c>
      <c r="E85" s="43">
        <v>163</v>
      </c>
      <c r="F85" s="43" t="s">
        <v>78</v>
      </c>
      <c r="G85" s="43" t="s">
        <v>81</v>
      </c>
      <c r="H85" s="47" t="s">
        <v>111</v>
      </c>
      <c r="I85" s="6" t="s">
        <v>61</v>
      </c>
      <c r="J85" s="13" t="s">
        <v>6</v>
      </c>
    </row>
    <row r="86" spans="2:11" s="44" customFormat="1" ht="24.95" customHeight="1" x14ac:dyDescent="0.25">
      <c r="B86" s="10" t="s">
        <v>8</v>
      </c>
      <c r="C86" s="17">
        <v>-6.585612968591692E-2</v>
      </c>
      <c r="D86" s="45">
        <v>0</v>
      </c>
      <c r="E86" s="17">
        <v>0</v>
      </c>
      <c r="F86" s="45">
        <v>3.6016949152542374E-2</v>
      </c>
      <c r="G86" s="45">
        <v>0.37583892617449666</v>
      </c>
      <c r="H86" s="18">
        <v>3.829583532790809E-3</v>
      </c>
      <c r="I86" s="6" t="s">
        <v>61</v>
      </c>
      <c r="J86" s="13" t="s">
        <v>62</v>
      </c>
    </row>
    <row r="87" spans="2:11" ht="24.95" customHeight="1" x14ac:dyDescent="0.25">
      <c r="B87" s="12" t="s">
        <v>72</v>
      </c>
      <c r="C87" s="43">
        <v>469</v>
      </c>
      <c r="D87" s="43" t="s">
        <v>76</v>
      </c>
      <c r="E87" s="43">
        <v>7</v>
      </c>
      <c r="F87" s="43" t="s">
        <v>79</v>
      </c>
      <c r="G87" s="43" t="s">
        <v>82</v>
      </c>
      <c r="H87" s="47" t="s">
        <v>112</v>
      </c>
      <c r="I87" s="6" t="s">
        <v>61</v>
      </c>
      <c r="J87" s="13">
        <v>2018</v>
      </c>
    </row>
    <row r="88" spans="2:11" ht="24.95" customHeight="1" x14ac:dyDescent="0.25">
      <c r="B88" s="10" t="s">
        <v>8</v>
      </c>
      <c r="C88" s="17">
        <v>-0.1167608286252354</v>
      </c>
      <c r="D88" s="45">
        <v>2</v>
      </c>
      <c r="E88" s="17">
        <v>0.4</v>
      </c>
      <c r="F88" s="45" t="s">
        <v>73</v>
      </c>
      <c r="G88" s="17">
        <v>0.66666666666666663</v>
      </c>
      <c r="H88" s="18">
        <v>-9.1743119266055051E-2</v>
      </c>
      <c r="I88" s="6" t="s">
        <v>61</v>
      </c>
      <c r="J88" s="13" t="s">
        <v>62</v>
      </c>
    </row>
    <row r="89" spans="2:11" ht="18" customHeight="1" x14ac:dyDescent="0.25">
      <c r="B89" s="46" t="s">
        <v>60</v>
      </c>
      <c r="H89" s="21"/>
    </row>
    <row r="90" spans="2:11" s="44" customFormat="1" ht="13.5" customHeight="1" x14ac:dyDescent="0.25">
      <c r="B90" s="19"/>
      <c r="C90" s="68"/>
      <c r="D90" s="68"/>
      <c r="E90" s="68"/>
      <c r="F90" s="68"/>
      <c r="G90" s="68"/>
      <c r="H90" s="6"/>
      <c r="I90" s="6"/>
      <c r="J90" s="13"/>
    </row>
    <row r="91" spans="2:11" ht="36.75" customHeight="1" x14ac:dyDescent="0.25">
      <c r="B91" s="2" t="s">
        <v>85</v>
      </c>
      <c r="C91" s="1">
        <v>44</v>
      </c>
      <c r="D91" s="1">
        <v>49</v>
      </c>
      <c r="E91" s="1">
        <v>53</v>
      </c>
      <c r="F91" s="1">
        <v>72</v>
      </c>
      <c r="G91" s="1">
        <v>85</v>
      </c>
      <c r="H91" s="5" t="s">
        <v>0</v>
      </c>
      <c r="I91" s="3" t="s">
        <v>1</v>
      </c>
      <c r="J91" s="3" t="s">
        <v>2</v>
      </c>
      <c r="K91" s="3" t="s">
        <v>3</v>
      </c>
    </row>
    <row r="92" spans="2:11" ht="50.25" customHeight="1" x14ac:dyDescent="0.25">
      <c r="B92" s="12" t="s">
        <v>173</v>
      </c>
      <c r="C92" s="43">
        <v>115</v>
      </c>
      <c r="D92" s="43">
        <v>185</v>
      </c>
      <c r="E92" s="43">
        <v>154</v>
      </c>
      <c r="F92" s="43">
        <v>106</v>
      </c>
      <c r="G92" s="43">
        <v>75</v>
      </c>
      <c r="H92" s="47">
        <v>635</v>
      </c>
      <c r="I92" s="6" t="s">
        <v>174</v>
      </c>
      <c r="J92" s="13" t="s">
        <v>118</v>
      </c>
    </row>
    <row r="93" spans="2:11" ht="36.75" customHeight="1" x14ac:dyDescent="0.25">
      <c r="B93" s="10" t="s">
        <v>8</v>
      </c>
      <c r="C93" s="17">
        <v>-7.2580645161290328E-2</v>
      </c>
      <c r="D93" s="17">
        <v>-0.11904761904761904</v>
      </c>
      <c r="E93" s="17">
        <v>0.11594202898550725</v>
      </c>
      <c r="F93" s="17">
        <v>9.5238095238095247E-3</v>
      </c>
      <c r="G93" s="17">
        <v>-0.33035714285714285</v>
      </c>
      <c r="H93" s="18">
        <v>-7.8374455732946297E-2</v>
      </c>
      <c r="I93" s="6" t="s">
        <v>174</v>
      </c>
      <c r="J93" s="13" t="s">
        <v>49</v>
      </c>
      <c r="K93" s="57"/>
    </row>
    <row r="94" spans="2:11" ht="43.5" customHeight="1" x14ac:dyDescent="0.25">
      <c r="B94" s="10" t="s">
        <v>86</v>
      </c>
      <c r="C94" s="48">
        <v>0.31703847468654545</v>
      </c>
      <c r="D94" s="48">
        <v>0.9047959073880254</v>
      </c>
      <c r="E94" s="48">
        <v>2.0306174923192555</v>
      </c>
      <c r="F94" s="48">
        <v>0.77515411672650958</v>
      </c>
      <c r="G94" s="48">
        <v>0.48134313989757016</v>
      </c>
      <c r="H94" s="49">
        <v>0.67871030079157924</v>
      </c>
      <c r="I94" s="6" t="s">
        <v>113</v>
      </c>
      <c r="J94" s="13" t="s">
        <v>118</v>
      </c>
    </row>
    <row r="95" spans="2:11" s="44" customFormat="1" ht="13.5" customHeight="1" x14ac:dyDescent="0.25">
      <c r="B95" s="19"/>
      <c r="C95" s="68"/>
      <c r="D95" s="68"/>
      <c r="E95" s="68"/>
      <c r="F95" s="68"/>
      <c r="G95" s="68"/>
      <c r="H95" s="6"/>
      <c r="I95" s="6"/>
      <c r="J95" s="13"/>
    </row>
    <row r="96" spans="2:11" ht="36.75" customHeight="1" x14ac:dyDescent="0.25">
      <c r="B96" s="2" t="s">
        <v>88</v>
      </c>
      <c r="C96" s="1">
        <v>44</v>
      </c>
      <c r="D96" s="1">
        <v>49</v>
      </c>
      <c r="E96" s="1">
        <v>53</v>
      </c>
      <c r="F96" s="1">
        <v>72</v>
      </c>
      <c r="G96" s="1">
        <v>85</v>
      </c>
      <c r="H96" s="5" t="s">
        <v>0</v>
      </c>
      <c r="I96" s="3" t="s">
        <v>1</v>
      </c>
      <c r="J96" s="3" t="s">
        <v>2</v>
      </c>
      <c r="K96" s="3" t="s">
        <v>3</v>
      </c>
    </row>
    <row r="97" spans="2:11" ht="36.75" customHeight="1" x14ac:dyDescent="0.25">
      <c r="B97" s="12" t="s">
        <v>92</v>
      </c>
      <c r="C97" s="43">
        <v>42</v>
      </c>
      <c r="D97" s="43">
        <v>114</v>
      </c>
      <c r="E97" s="43">
        <v>32</v>
      </c>
      <c r="F97" s="43" t="s">
        <v>132</v>
      </c>
      <c r="G97" s="43">
        <v>284</v>
      </c>
      <c r="H97" s="47">
        <v>472</v>
      </c>
      <c r="I97" s="6" t="s">
        <v>89</v>
      </c>
      <c r="J97" s="13" t="s">
        <v>118</v>
      </c>
    </row>
    <row r="98" spans="2:11" s="44" customFormat="1" ht="36.75" customHeight="1" x14ac:dyDescent="0.25">
      <c r="B98" s="10" t="s">
        <v>90</v>
      </c>
      <c r="C98" s="50">
        <v>2</v>
      </c>
      <c r="D98" s="52">
        <v>13</v>
      </c>
      <c r="E98" s="50">
        <v>7</v>
      </c>
      <c r="F98" s="52" t="s">
        <v>73</v>
      </c>
      <c r="G98" s="50">
        <v>20</v>
      </c>
      <c r="H98" s="51">
        <v>-12</v>
      </c>
      <c r="I98" s="6" t="s">
        <v>89</v>
      </c>
      <c r="J98" s="13" t="s">
        <v>120</v>
      </c>
    </row>
    <row r="99" spans="2:11" ht="36.75" customHeight="1" x14ac:dyDescent="0.25">
      <c r="B99" s="12" t="s">
        <v>93</v>
      </c>
      <c r="C99" s="43">
        <v>135</v>
      </c>
      <c r="D99" s="43">
        <v>0</v>
      </c>
      <c r="E99" s="43">
        <v>49</v>
      </c>
      <c r="F99" s="43">
        <v>102</v>
      </c>
      <c r="G99" s="43">
        <v>128</v>
      </c>
      <c r="H99" s="47">
        <v>414</v>
      </c>
      <c r="I99" s="6" t="s">
        <v>89</v>
      </c>
      <c r="J99" s="13" t="s">
        <v>118</v>
      </c>
    </row>
    <row r="100" spans="2:11" s="44" customFormat="1" ht="36.75" customHeight="1" x14ac:dyDescent="0.25">
      <c r="B100" s="10" t="s">
        <v>90</v>
      </c>
      <c r="C100" s="50">
        <v>13</v>
      </c>
      <c r="D100" s="52">
        <v>0</v>
      </c>
      <c r="E100" s="50">
        <v>-9</v>
      </c>
      <c r="F100" s="52">
        <v>-16</v>
      </c>
      <c r="G100" s="50">
        <v>14</v>
      </c>
      <c r="H100" s="51">
        <v>2</v>
      </c>
      <c r="I100" s="6" t="s">
        <v>89</v>
      </c>
      <c r="J100" s="13" t="s">
        <v>120</v>
      </c>
    </row>
    <row r="101" spans="2:11" ht="36.75" customHeight="1" x14ac:dyDescent="0.25">
      <c r="B101" s="12" t="s">
        <v>94</v>
      </c>
      <c r="C101" s="43">
        <v>0</v>
      </c>
      <c r="D101" s="43">
        <v>0</v>
      </c>
      <c r="E101" s="43">
        <v>0</v>
      </c>
      <c r="F101" s="43">
        <v>0</v>
      </c>
      <c r="G101" s="43">
        <v>0</v>
      </c>
      <c r="H101" s="47">
        <v>0</v>
      </c>
      <c r="I101" s="6" t="s">
        <v>89</v>
      </c>
      <c r="J101" s="13" t="s">
        <v>118</v>
      </c>
    </row>
    <row r="102" spans="2:11" ht="36.75" customHeight="1" x14ac:dyDescent="0.25">
      <c r="B102" s="10" t="s">
        <v>90</v>
      </c>
      <c r="C102" s="56" t="s">
        <v>73</v>
      </c>
      <c r="D102" s="56" t="s">
        <v>73</v>
      </c>
      <c r="E102" s="56" t="s">
        <v>73</v>
      </c>
      <c r="F102" s="52">
        <v>-3</v>
      </c>
      <c r="G102" s="56" t="s">
        <v>73</v>
      </c>
      <c r="H102" s="51">
        <v>-3</v>
      </c>
      <c r="I102" s="6" t="s">
        <v>89</v>
      </c>
      <c r="J102" s="13" t="s">
        <v>120</v>
      </c>
    </row>
    <row r="103" spans="2:11" ht="36.75" customHeight="1" x14ac:dyDescent="0.25">
      <c r="B103" s="70" t="s">
        <v>91</v>
      </c>
      <c r="C103" s="70"/>
      <c r="D103" s="70"/>
      <c r="E103" s="70"/>
      <c r="F103" s="70"/>
      <c r="G103" s="70"/>
      <c r="H103" s="70"/>
      <c r="I103" s="70"/>
      <c r="J103" s="70"/>
    </row>
    <row r="104" spans="2:11" s="44" customFormat="1" ht="13.5" customHeight="1" x14ac:dyDescent="0.25">
      <c r="B104" s="19"/>
      <c r="C104" s="68"/>
      <c r="D104" s="68"/>
      <c r="E104" s="68"/>
      <c r="F104" s="68"/>
      <c r="G104" s="68"/>
      <c r="H104" s="6"/>
      <c r="I104" s="6"/>
      <c r="J104" s="13"/>
    </row>
    <row r="105" spans="2:11" s="44" customFormat="1" ht="36.75" customHeight="1" x14ac:dyDescent="0.25">
      <c r="B105" s="2" t="s">
        <v>175</v>
      </c>
      <c r="C105" s="1">
        <v>44</v>
      </c>
      <c r="D105" s="1">
        <v>49</v>
      </c>
      <c r="E105" s="1">
        <v>53</v>
      </c>
      <c r="F105" s="1">
        <v>72</v>
      </c>
      <c r="G105" s="1">
        <v>85</v>
      </c>
      <c r="H105" s="5" t="s">
        <v>0</v>
      </c>
      <c r="I105" s="3" t="s">
        <v>1</v>
      </c>
      <c r="J105" s="3" t="s">
        <v>2</v>
      </c>
      <c r="K105" s="3" t="s">
        <v>3</v>
      </c>
    </row>
    <row r="106" spans="2:11" ht="36.75" customHeight="1" x14ac:dyDescent="0.25">
      <c r="B106" s="12" t="s">
        <v>114</v>
      </c>
      <c r="C106" s="43">
        <v>3</v>
      </c>
      <c r="D106" s="43">
        <v>6</v>
      </c>
      <c r="E106" s="43">
        <v>0</v>
      </c>
      <c r="F106" s="43">
        <v>0</v>
      </c>
      <c r="G106" s="43">
        <v>2</v>
      </c>
      <c r="H106" s="47">
        <f>SUM(C106:G106)</f>
        <v>11</v>
      </c>
      <c r="I106" s="6" t="s">
        <v>102</v>
      </c>
      <c r="J106" s="13" t="s">
        <v>127</v>
      </c>
    </row>
    <row r="107" spans="2:11" s="44" customFormat="1" ht="36.75" customHeight="1" x14ac:dyDescent="0.25">
      <c r="B107" s="12" t="s">
        <v>114</v>
      </c>
      <c r="C107" s="43">
        <v>0</v>
      </c>
      <c r="D107" s="43">
        <v>0</v>
      </c>
      <c r="E107" s="43">
        <v>3</v>
      </c>
      <c r="F107" s="43">
        <v>3</v>
      </c>
      <c r="G107" s="43">
        <v>0</v>
      </c>
      <c r="H107" s="47">
        <f t="shared" ref="H107:H112" si="0">SUM(C107:G107)</f>
        <v>6</v>
      </c>
      <c r="I107" s="6" t="s">
        <v>102</v>
      </c>
      <c r="J107" s="13" t="s">
        <v>118</v>
      </c>
    </row>
    <row r="108" spans="2:11" ht="23.25" customHeight="1" x14ac:dyDescent="0.25">
      <c r="B108" s="59" t="s">
        <v>115</v>
      </c>
      <c r="C108" s="60">
        <v>0</v>
      </c>
      <c r="D108" s="60">
        <v>0</v>
      </c>
      <c r="E108" s="60">
        <v>2</v>
      </c>
      <c r="F108" s="60">
        <v>2</v>
      </c>
      <c r="G108" s="60">
        <v>0</v>
      </c>
      <c r="H108" s="61">
        <f t="shared" si="0"/>
        <v>4</v>
      </c>
      <c r="I108" s="6" t="s">
        <v>102</v>
      </c>
      <c r="J108" s="13" t="s">
        <v>118</v>
      </c>
    </row>
    <row r="109" spans="2:11" ht="30.75" customHeight="1" x14ac:dyDescent="0.25">
      <c r="B109" s="59" t="s">
        <v>116</v>
      </c>
      <c r="C109" s="60">
        <v>0</v>
      </c>
      <c r="D109" s="60">
        <v>0</v>
      </c>
      <c r="E109" s="60">
        <v>1</v>
      </c>
      <c r="F109" s="60">
        <v>1</v>
      </c>
      <c r="G109" s="60">
        <v>0</v>
      </c>
      <c r="H109" s="61">
        <f t="shared" si="0"/>
        <v>2</v>
      </c>
      <c r="I109" s="6" t="s">
        <v>102</v>
      </c>
      <c r="J109" s="13" t="s">
        <v>118</v>
      </c>
    </row>
    <row r="110" spans="2:11" ht="36.75" customHeight="1" x14ac:dyDescent="0.25">
      <c r="B110" s="12" t="s">
        <v>141</v>
      </c>
      <c r="C110" s="43">
        <v>8</v>
      </c>
      <c r="D110" s="43">
        <v>5</v>
      </c>
      <c r="E110" s="43">
        <v>0</v>
      </c>
      <c r="F110" s="43">
        <v>2</v>
      </c>
      <c r="G110" s="43">
        <v>0</v>
      </c>
      <c r="H110" s="47">
        <f t="shared" si="0"/>
        <v>15</v>
      </c>
      <c r="I110" s="6" t="s">
        <v>102</v>
      </c>
      <c r="J110" s="13" t="s">
        <v>133</v>
      </c>
    </row>
    <row r="111" spans="2:11" ht="21" customHeight="1" x14ac:dyDescent="0.25">
      <c r="B111" s="59" t="s">
        <v>115</v>
      </c>
      <c r="C111" s="60">
        <v>0</v>
      </c>
      <c r="D111" s="60">
        <v>3</v>
      </c>
      <c r="E111" s="60">
        <v>0</v>
      </c>
      <c r="F111" s="60">
        <v>0</v>
      </c>
      <c r="G111" s="60">
        <v>0</v>
      </c>
      <c r="H111" s="61">
        <f t="shared" si="0"/>
        <v>3</v>
      </c>
      <c r="I111" s="6" t="s">
        <v>102</v>
      </c>
      <c r="J111" s="13" t="s">
        <v>133</v>
      </c>
    </row>
    <row r="112" spans="2:11" ht="33.75" customHeight="1" x14ac:dyDescent="0.25">
      <c r="B112" s="59" t="s">
        <v>116</v>
      </c>
      <c r="C112" s="60">
        <v>8</v>
      </c>
      <c r="D112" s="60">
        <v>2</v>
      </c>
      <c r="E112" s="60">
        <v>0</v>
      </c>
      <c r="F112" s="60">
        <v>2</v>
      </c>
      <c r="G112" s="60">
        <v>0</v>
      </c>
      <c r="H112" s="61">
        <f t="shared" si="0"/>
        <v>12</v>
      </c>
      <c r="I112" s="6" t="s">
        <v>102</v>
      </c>
      <c r="J112" s="13" t="s">
        <v>133</v>
      </c>
    </row>
  </sheetData>
  <mergeCells count="1">
    <mergeCell ref="B103:J103"/>
  </mergeCells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87"/>
  <sheetViews>
    <sheetView topLeftCell="A34" zoomScaleNormal="100" workbookViewId="0">
      <selection activeCell="B76" sqref="B76"/>
    </sheetView>
  </sheetViews>
  <sheetFormatPr baseColWidth="10" defaultRowHeight="15" x14ac:dyDescent="0.25"/>
  <cols>
    <col min="2" max="2" width="40.42578125" customWidth="1"/>
    <col min="9" max="9" width="19.42578125" customWidth="1"/>
    <col min="10" max="10" width="14.140625" customWidth="1"/>
    <col min="11" max="11" width="18" customWidth="1"/>
  </cols>
  <sheetData>
    <row r="3" spans="2:11" ht="42.75" customHeight="1" x14ac:dyDescent="0.25">
      <c r="B3" s="2" t="s">
        <v>117</v>
      </c>
      <c r="C3" s="1">
        <v>44</v>
      </c>
      <c r="D3" s="1">
        <v>49</v>
      </c>
      <c r="E3" s="1">
        <v>53</v>
      </c>
      <c r="F3" s="1">
        <v>72</v>
      </c>
      <c r="G3" s="1">
        <v>85</v>
      </c>
      <c r="H3" s="5" t="s">
        <v>0</v>
      </c>
      <c r="I3" s="3" t="s">
        <v>1</v>
      </c>
      <c r="J3" s="3" t="s">
        <v>2</v>
      </c>
      <c r="K3" s="3" t="s">
        <v>3</v>
      </c>
    </row>
    <row r="4" spans="2:11" ht="35.1" customHeight="1" x14ac:dyDescent="0.25">
      <c r="B4" s="12" t="s">
        <v>121</v>
      </c>
      <c r="C4" s="8">
        <v>1206</v>
      </c>
      <c r="D4" s="8">
        <v>757</v>
      </c>
      <c r="E4" s="8">
        <v>355</v>
      </c>
      <c r="F4" s="8">
        <v>347</v>
      </c>
      <c r="G4" s="8">
        <v>526</v>
      </c>
      <c r="H4" s="9">
        <v>3191</v>
      </c>
      <c r="I4" s="71" t="s">
        <v>119</v>
      </c>
      <c r="J4" s="13" t="s">
        <v>118</v>
      </c>
      <c r="K4" s="4"/>
    </row>
    <row r="5" spans="2:11" ht="35.1" customHeight="1" x14ac:dyDescent="0.25">
      <c r="B5" s="10" t="s">
        <v>8</v>
      </c>
      <c r="C5" s="17">
        <v>0.120817843866171</v>
      </c>
      <c r="D5" s="17">
        <v>0.51400000000000001</v>
      </c>
      <c r="E5" s="17">
        <v>-2.4725274725274724E-2</v>
      </c>
      <c r="F5" s="17">
        <v>0.12297734627831715</v>
      </c>
      <c r="G5" s="17">
        <v>-7.7192982456140355E-2</v>
      </c>
      <c r="H5" s="18">
        <v>0.13196168854203619</v>
      </c>
      <c r="I5" s="72"/>
      <c r="J5" s="16" t="s">
        <v>120</v>
      </c>
      <c r="K5" s="4"/>
    </row>
    <row r="6" spans="2:11" s="44" customFormat="1" ht="35.1" customHeight="1" x14ac:dyDescent="0.25">
      <c r="B6" s="12" t="s">
        <v>123</v>
      </c>
      <c r="C6" s="8">
        <v>245</v>
      </c>
      <c r="D6" s="8">
        <v>83</v>
      </c>
      <c r="E6" s="8">
        <v>46</v>
      </c>
      <c r="F6" s="8">
        <v>72</v>
      </c>
      <c r="G6" s="8">
        <v>78</v>
      </c>
      <c r="H6" s="9">
        <v>524</v>
      </c>
      <c r="I6" s="72"/>
      <c r="J6" s="13" t="s">
        <v>118</v>
      </c>
      <c r="K6" s="4"/>
    </row>
    <row r="7" spans="2:11" s="44" customFormat="1" ht="35.1" customHeight="1" x14ac:dyDescent="0.25">
      <c r="B7" s="10" t="s">
        <v>8</v>
      </c>
      <c r="C7" s="17">
        <v>-0.16949152542372881</v>
      </c>
      <c r="D7" s="17">
        <v>-0.23853211009174313</v>
      </c>
      <c r="E7" s="17">
        <v>-0.3235294117647059</v>
      </c>
      <c r="F7" s="17">
        <v>-0.4049586776859504</v>
      </c>
      <c r="G7" s="17">
        <v>-0.38582677165354329</v>
      </c>
      <c r="H7" s="18">
        <v>-0.2722222222222222</v>
      </c>
      <c r="I7" s="72"/>
      <c r="J7" s="16" t="s">
        <v>120</v>
      </c>
      <c r="K7" s="4"/>
    </row>
    <row r="8" spans="2:11" s="44" customFormat="1" ht="35.1" customHeight="1" x14ac:dyDescent="0.25">
      <c r="B8" s="12" t="s">
        <v>122</v>
      </c>
      <c r="C8" s="8">
        <v>138</v>
      </c>
      <c r="D8" s="8">
        <v>258</v>
      </c>
      <c r="E8" s="8">
        <v>186</v>
      </c>
      <c r="F8" s="8">
        <v>124</v>
      </c>
      <c r="G8" s="8">
        <v>88</v>
      </c>
      <c r="H8" s="9">
        <v>794</v>
      </c>
      <c r="I8" s="72"/>
      <c r="J8" s="13" t="s">
        <v>118</v>
      </c>
    </row>
    <row r="9" spans="2:11" ht="35.1" customHeight="1" x14ac:dyDescent="0.25">
      <c r="B9" s="10" t="s">
        <v>8</v>
      </c>
      <c r="C9" s="17">
        <v>0.22123893805309736</v>
      </c>
      <c r="D9" s="17">
        <v>-0.25862068965517243</v>
      </c>
      <c r="E9" s="17">
        <v>-0.2846153846153846</v>
      </c>
      <c r="F9" s="17">
        <v>-0.21019108280254778</v>
      </c>
      <c r="G9" s="17">
        <v>-0.36231884057971014</v>
      </c>
      <c r="H9" s="18">
        <v>-0.21850393700787402</v>
      </c>
      <c r="I9" s="72"/>
      <c r="J9" s="16" t="s">
        <v>120</v>
      </c>
    </row>
    <row r="10" spans="2:11" s="44" customFormat="1" ht="35.1" customHeight="1" x14ac:dyDescent="0.25">
      <c r="B10" s="12" t="s">
        <v>124</v>
      </c>
      <c r="C10" s="8">
        <v>123</v>
      </c>
      <c r="D10" s="8">
        <v>226</v>
      </c>
      <c r="E10" s="8">
        <v>39</v>
      </c>
      <c r="F10" s="8">
        <v>98</v>
      </c>
      <c r="G10" s="8">
        <v>277</v>
      </c>
      <c r="H10" s="9">
        <v>763</v>
      </c>
      <c r="I10" s="72"/>
      <c r="J10" s="13" t="s">
        <v>118</v>
      </c>
    </row>
    <row r="11" spans="2:11" ht="35.1" customHeight="1" x14ac:dyDescent="0.25">
      <c r="B11" s="10" t="s">
        <v>8</v>
      </c>
      <c r="C11" s="17">
        <v>-0.25454545454545452</v>
      </c>
      <c r="D11" s="17">
        <v>1.0360360360360361</v>
      </c>
      <c r="E11" s="17">
        <v>2.6315789473684209E-2</v>
      </c>
      <c r="F11" s="17">
        <v>2.161290322580645</v>
      </c>
      <c r="G11" s="17">
        <v>0.15899581589958159</v>
      </c>
      <c r="H11" s="18">
        <v>0.3065068493150685</v>
      </c>
      <c r="I11" s="72"/>
      <c r="J11" s="16" t="s">
        <v>120</v>
      </c>
    </row>
    <row r="12" spans="2:11" ht="35.1" customHeight="1" x14ac:dyDescent="0.25">
      <c r="B12" s="12" t="s">
        <v>125</v>
      </c>
      <c r="C12" s="8">
        <v>11</v>
      </c>
      <c r="D12" s="8">
        <v>16</v>
      </c>
      <c r="E12" s="8">
        <v>1</v>
      </c>
      <c r="F12" s="8">
        <v>4</v>
      </c>
      <c r="G12" s="8">
        <v>7</v>
      </c>
      <c r="H12" s="9">
        <v>39</v>
      </c>
      <c r="I12" s="72"/>
      <c r="J12" s="13" t="s">
        <v>118</v>
      </c>
    </row>
    <row r="13" spans="2:11" ht="35.1" customHeight="1" x14ac:dyDescent="0.25">
      <c r="B13" s="10" t="s">
        <v>8</v>
      </c>
      <c r="C13" s="17">
        <v>-0.15384615384615385</v>
      </c>
      <c r="D13" s="17">
        <v>-5.8823529411764705E-2</v>
      </c>
      <c r="E13" s="17">
        <v>0</v>
      </c>
      <c r="F13" s="17">
        <v>0.33333333333333331</v>
      </c>
      <c r="G13" s="17">
        <v>-0.88524590163934425</v>
      </c>
      <c r="H13" s="18">
        <v>-0.58947368421052626</v>
      </c>
      <c r="I13" s="72"/>
      <c r="J13" s="16" t="s">
        <v>120</v>
      </c>
    </row>
    <row r="14" spans="2:11" s="44" customFormat="1" x14ac:dyDescent="0.25">
      <c r="B14" s="22"/>
      <c r="C14" s="66"/>
      <c r="D14" s="66"/>
      <c r="E14" s="66"/>
      <c r="F14" s="66"/>
      <c r="G14" s="66"/>
      <c r="H14" s="6"/>
      <c r="I14" s="6"/>
      <c r="J14" s="16"/>
    </row>
    <row r="15" spans="2:11" ht="30" x14ac:dyDescent="0.25">
      <c r="B15" s="2" t="s">
        <v>150</v>
      </c>
      <c r="C15" s="1">
        <v>44</v>
      </c>
      <c r="D15" s="1">
        <v>49</v>
      </c>
      <c r="E15" s="1">
        <v>53</v>
      </c>
      <c r="F15" s="1">
        <v>72</v>
      </c>
      <c r="G15" s="1">
        <v>85</v>
      </c>
      <c r="H15" s="5" t="s">
        <v>0</v>
      </c>
      <c r="I15" s="3" t="s">
        <v>1</v>
      </c>
      <c r="J15" s="3" t="s">
        <v>2</v>
      </c>
      <c r="K15" s="3" t="s">
        <v>3</v>
      </c>
    </row>
    <row r="16" spans="2:11" ht="24.95" customHeight="1" x14ac:dyDescent="0.25">
      <c r="B16" s="12" t="s">
        <v>155</v>
      </c>
      <c r="C16" s="8">
        <v>523</v>
      </c>
      <c r="D16" s="8">
        <v>310</v>
      </c>
      <c r="E16" s="8">
        <v>208</v>
      </c>
      <c r="F16" s="8">
        <v>53</v>
      </c>
      <c r="G16" s="8">
        <v>292</v>
      </c>
      <c r="H16" s="9">
        <v>1386</v>
      </c>
      <c r="I16" s="71" t="s">
        <v>119</v>
      </c>
      <c r="J16" s="71" t="s">
        <v>118</v>
      </c>
      <c r="K16" s="44"/>
    </row>
    <row r="17" spans="2:11" ht="24.95" customHeight="1" x14ac:dyDescent="0.25">
      <c r="B17" s="62" t="s">
        <v>153</v>
      </c>
      <c r="C17" s="63">
        <f>C16/C$26</f>
        <v>0.22513990529487732</v>
      </c>
      <c r="D17" s="63">
        <f t="shared" ref="D17:H17" si="0">D16/D$26</f>
        <v>0.35591274397244549</v>
      </c>
      <c r="E17" s="63">
        <f t="shared" si="0"/>
        <v>0.24791418355184744</v>
      </c>
      <c r="F17" s="63">
        <f t="shared" si="0"/>
        <v>0.15362318840579711</v>
      </c>
      <c r="G17" s="63">
        <f t="shared" si="0"/>
        <v>0.25817860300618922</v>
      </c>
      <c r="H17" s="64">
        <f t="shared" si="0"/>
        <v>0.25158831003811943</v>
      </c>
      <c r="I17" s="72"/>
      <c r="J17" s="72" t="s">
        <v>118</v>
      </c>
      <c r="K17" s="44"/>
    </row>
    <row r="18" spans="2:11" ht="24.95" customHeight="1" x14ac:dyDescent="0.25">
      <c r="B18" s="12" t="s">
        <v>156</v>
      </c>
      <c r="C18" s="8">
        <v>414</v>
      </c>
      <c r="D18" s="8">
        <v>82</v>
      </c>
      <c r="E18" s="8">
        <v>129</v>
      </c>
      <c r="F18" s="8">
        <v>24</v>
      </c>
      <c r="G18" s="8">
        <v>213</v>
      </c>
      <c r="H18" s="9">
        <v>862</v>
      </c>
      <c r="I18" s="72"/>
      <c r="J18" s="72" t="s">
        <v>118</v>
      </c>
      <c r="K18" s="44"/>
    </row>
    <row r="19" spans="2:11" ht="24.95" customHeight="1" x14ac:dyDescent="0.25">
      <c r="B19" s="62" t="s">
        <v>153</v>
      </c>
      <c r="C19" s="63">
        <f>C18/C$26</f>
        <v>0.17821782178217821</v>
      </c>
      <c r="D19" s="63">
        <f t="shared" ref="D19" si="1">D18/D$26</f>
        <v>9.4144661308840416E-2</v>
      </c>
      <c r="E19" s="63">
        <f t="shared" ref="E19" si="2">E18/E$26</f>
        <v>0.1537544696066746</v>
      </c>
      <c r="F19" s="63">
        <f t="shared" ref="F19" si="3">F18/F$26</f>
        <v>6.9565217391304349E-2</v>
      </c>
      <c r="G19" s="63">
        <f t="shared" ref="G19" si="4">G18/G$26</f>
        <v>0.1883289124668435</v>
      </c>
      <c r="H19" s="64">
        <f t="shared" ref="H19" si="5">H18/H$26</f>
        <v>0.15647122889816664</v>
      </c>
      <c r="I19" s="72"/>
      <c r="J19" s="72" t="s">
        <v>118</v>
      </c>
      <c r="K19" s="44"/>
    </row>
    <row r="20" spans="2:11" ht="24.95" customHeight="1" x14ac:dyDescent="0.25">
      <c r="B20" s="12" t="s">
        <v>157</v>
      </c>
      <c r="C20" s="8">
        <v>490</v>
      </c>
      <c r="D20" s="8">
        <v>208</v>
      </c>
      <c r="E20" s="8">
        <v>173</v>
      </c>
      <c r="F20" s="8">
        <v>125</v>
      </c>
      <c r="G20" s="8">
        <v>298</v>
      </c>
      <c r="H20" s="9">
        <v>1294</v>
      </c>
      <c r="I20" s="72"/>
      <c r="J20" s="72" t="s">
        <v>118</v>
      </c>
      <c r="K20" s="44"/>
    </row>
    <row r="21" spans="2:11" ht="24.95" customHeight="1" x14ac:dyDescent="0.25">
      <c r="B21" s="62" t="s">
        <v>153</v>
      </c>
      <c r="C21" s="63">
        <f>C20/C$26</f>
        <v>0.21093413689195006</v>
      </c>
      <c r="D21" s="63">
        <f t="shared" ref="D21" si="6">D20/D$26</f>
        <v>0.23880597014925373</v>
      </c>
      <c r="E21" s="63">
        <f t="shared" ref="E21" si="7">E20/E$26</f>
        <v>0.20619785458879619</v>
      </c>
      <c r="F21" s="63">
        <f t="shared" ref="F21" si="8">F20/F$26</f>
        <v>0.36231884057971014</v>
      </c>
      <c r="G21" s="63">
        <f t="shared" ref="G21" si="9">G20/G$26</f>
        <v>0.26348364279398762</v>
      </c>
      <c r="H21" s="64">
        <f t="shared" ref="H21" si="10">H20/H$26</f>
        <v>0.2348883644944636</v>
      </c>
      <c r="I21" s="72"/>
      <c r="J21" s="72" t="s">
        <v>118</v>
      </c>
      <c r="K21" s="44"/>
    </row>
    <row r="22" spans="2:11" ht="24.95" customHeight="1" x14ac:dyDescent="0.25">
      <c r="B22" s="12" t="s">
        <v>158</v>
      </c>
      <c r="C22" s="8">
        <v>369</v>
      </c>
      <c r="D22" s="8">
        <v>137</v>
      </c>
      <c r="E22" s="8">
        <v>76</v>
      </c>
      <c r="F22" s="8">
        <v>122</v>
      </c>
      <c r="G22" s="8">
        <v>142</v>
      </c>
      <c r="H22" s="9">
        <v>846</v>
      </c>
      <c r="I22" s="72"/>
      <c r="J22" s="72" t="s">
        <v>118</v>
      </c>
      <c r="K22" s="44"/>
    </row>
    <row r="23" spans="2:11" ht="24.95" customHeight="1" x14ac:dyDescent="0.25">
      <c r="B23" s="62" t="s">
        <v>153</v>
      </c>
      <c r="C23" s="63">
        <f>C22/C$26</f>
        <v>0.15884631941455016</v>
      </c>
      <c r="D23" s="63">
        <f t="shared" ref="D23" si="11">D22/D$26</f>
        <v>0.15729047072330654</v>
      </c>
      <c r="E23" s="63">
        <f t="shared" ref="E23" si="12">E22/E$26</f>
        <v>9.0584028605482717E-2</v>
      </c>
      <c r="F23" s="63">
        <f t="shared" ref="F23" si="13">F22/F$26</f>
        <v>0.3536231884057971</v>
      </c>
      <c r="G23" s="63">
        <f t="shared" ref="G23" si="14">G22/G$26</f>
        <v>0.125552608311229</v>
      </c>
      <c r="H23" s="64">
        <f t="shared" ref="H23" si="15">H22/H$26</f>
        <v>0.15356689054274822</v>
      </c>
      <c r="I23" s="72"/>
      <c r="J23" s="72" t="s">
        <v>118</v>
      </c>
      <c r="K23" s="44"/>
    </row>
    <row r="24" spans="2:11" ht="24.95" customHeight="1" x14ac:dyDescent="0.25">
      <c r="B24" s="12" t="s">
        <v>72</v>
      </c>
      <c r="C24" s="8">
        <v>527</v>
      </c>
      <c r="D24" s="8">
        <v>134</v>
      </c>
      <c r="E24" s="8">
        <v>253</v>
      </c>
      <c r="F24" s="8">
        <v>21</v>
      </c>
      <c r="G24" s="8">
        <v>186</v>
      </c>
      <c r="H24" s="9">
        <v>1121</v>
      </c>
      <c r="I24" s="72"/>
      <c r="J24" s="72" t="s">
        <v>118</v>
      </c>
      <c r="K24" s="44"/>
    </row>
    <row r="25" spans="2:11" ht="24.95" customHeight="1" x14ac:dyDescent="0.25">
      <c r="B25" s="62" t="s">
        <v>153</v>
      </c>
      <c r="C25" s="63">
        <f>C24/C$26</f>
        <v>0.22686181661644425</v>
      </c>
      <c r="D25" s="63">
        <f t="shared" ref="D25" si="16">D24/D$26</f>
        <v>0.15384615384615385</v>
      </c>
      <c r="E25" s="63">
        <f t="shared" ref="E25" si="17">E24/E$26</f>
        <v>0.30154946364719903</v>
      </c>
      <c r="F25" s="63">
        <f t="shared" ref="F25" si="18">F24/F$26</f>
        <v>6.0869565217391307E-2</v>
      </c>
      <c r="G25" s="63">
        <f t="shared" ref="G25" si="19">G24/G$26</f>
        <v>0.16445623342175067</v>
      </c>
      <c r="H25" s="64">
        <f t="shared" ref="H25" si="20">H24/H$26</f>
        <v>0.20348520602650208</v>
      </c>
      <c r="I25" s="72"/>
      <c r="J25" s="72" t="s">
        <v>118</v>
      </c>
      <c r="K25" s="44"/>
    </row>
    <row r="26" spans="2:11" ht="24.95" customHeight="1" x14ac:dyDescent="0.25">
      <c r="B26" s="12" t="s">
        <v>44</v>
      </c>
      <c r="C26" s="8">
        <v>2323</v>
      </c>
      <c r="D26" s="8">
        <v>871</v>
      </c>
      <c r="E26" s="8">
        <v>839</v>
      </c>
      <c r="F26" s="8">
        <v>345</v>
      </c>
      <c r="G26" s="8">
        <v>1131</v>
      </c>
      <c r="H26" s="9">
        <v>5509</v>
      </c>
      <c r="I26" s="72"/>
      <c r="J26" s="72" t="s">
        <v>118</v>
      </c>
      <c r="K26" s="44"/>
    </row>
    <row r="27" spans="2:11" s="44" customFormat="1" ht="13.5" customHeight="1" x14ac:dyDescent="0.25">
      <c r="B27" s="19"/>
      <c r="C27" s="65"/>
      <c r="D27" s="65"/>
      <c r="E27" s="65"/>
      <c r="F27" s="65"/>
      <c r="G27" s="65"/>
      <c r="H27" s="6"/>
      <c r="I27" s="6"/>
      <c r="J27" s="13"/>
    </row>
    <row r="28" spans="2:11" ht="30" x14ac:dyDescent="0.25">
      <c r="B28" s="2" t="s">
        <v>154</v>
      </c>
      <c r="C28" s="1">
        <v>44</v>
      </c>
      <c r="D28" s="1">
        <v>49</v>
      </c>
      <c r="E28" s="1">
        <v>53</v>
      </c>
      <c r="F28" s="1">
        <v>72</v>
      </c>
      <c r="G28" s="1">
        <v>85</v>
      </c>
      <c r="H28" s="5" t="s">
        <v>0</v>
      </c>
      <c r="I28" s="3" t="s">
        <v>1</v>
      </c>
      <c r="J28" s="3" t="s">
        <v>2</v>
      </c>
      <c r="K28" s="3" t="s">
        <v>3</v>
      </c>
    </row>
    <row r="29" spans="2:11" ht="24.95" customHeight="1" x14ac:dyDescent="0.25">
      <c r="B29" s="12" t="s">
        <v>159</v>
      </c>
      <c r="C29" s="8">
        <v>288</v>
      </c>
      <c r="D29" s="8">
        <v>244</v>
      </c>
      <c r="E29" s="8">
        <v>100</v>
      </c>
      <c r="F29" s="8">
        <v>35</v>
      </c>
      <c r="G29" s="8">
        <v>193</v>
      </c>
      <c r="H29" s="9">
        <v>860</v>
      </c>
      <c r="I29" s="71" t="s">
        <v>119</v>
      </c>
      <c r="J29" s="71" t="s">
        <v>118</v>
      </c>
      <c r="K29" s="44"/>
    </row>
    <row r="30" spans="2:11" s="44" customFormat="1" ht="24.95" customHeight="1" x14ac:dyDescent="0.25">
      <c r="B30" s="62" t="s">
        <v>153</v>
      </c>
      <c r="C30" s="63">
        <f>C29/C$43</f>
        <v>0.15205913410770855</v>
      </c>
      <c r="D30" s="63">
        <f t="shared" ref="D30:G30" si="21">D29/D$43</f>
        <v>0.19853539462978032</v>
      </c>
      <c r="E30" s="63">
        <f t="shared" si="21"/>
        <v>0.15082956259426847</v>
      </c>
      <c r="F30" s="63">
        <f t="shared" si="21"/>
        <v>7.829977628635347E-2</v>
      </c>
      <c r="G30" s="63">
        <f t="shared" si="21"/>
        <v>0.16944688323090429</v>
      </c>
      <c r="H30" s="64">
        <f>H29/H$43</f>
        <v>0.16008935219657483</v>
      </c>
      <c r="I30" s="72"/>
      <c r="J30" s="72" t="s">
        <v>118</v>
      </c>
    </row>
    <row r="31" spans="2:11" ht="24.95" customHeight="1" x14ac:dyDescent="0.25">
      <c r="B31" s="12" t="s">
        <v>160</v>
      </c>
      <c r="C31" s="8">
        <v>239</v>
      </c>
      <c r="D31" s="8">
        <v>163</v>
      </c>
      <c r="E31" s="8">
        <v>112</v>
      </c>
      <c r="F31" s="8">
        <v>21</v>
      </c>
      <c r="G31" s="8">
        <v>175</v>
      </c>
      <c r="H31" s="9">
        <v>710</v>
      </c>
      <c r="I31" s="72"/>
      <c r="J31" s="72" t="s">
        <v>118</v>
      </c>
      <c r="K31" s="44"/>
    </row>
    <row r="32" spans="2:11" s="44" customFormat="1" ht="24.95" customHeight="1" x14ac:dyDescent="0.25">
      <c r="B32" s="62" t="s">
        <v>153</v>
      </c>
      <c r="C32" s="63">
        <f>C31/C$43</f>
        <v>0.12618796198521648</v>
      </c>
      <c r="D32" s="63">
        <f t="shared" ref="D32" si="22">D31/D$43</f>
        <v>0.13262815296989422</v>
      </c>
      <c r="E32" s="63">
        <f t="shared" ref="E32" si="23">E31/E$43</f>
        <v>0.1689291101055807</v>
      </c>
      <c r="F32" s="63">
        <f t="shared" ref="F32" si="24">F31/F$43</f>
        <v>4.6979865771812082E-2</v>
      </c>
      <c r="G32" s="63">
        <f t="shared" ref="G32" si="25">G31/G$43</f>
        <v>0.15364354697102722</v>
      </c>
      <c r="H32" s="64">
        <f>H31/H$43</f>
        <v>0.13216679076693968</v>
      </c>
      <c r="I32" s="72"/>
      <c r="J32" s="72" t="s">
        <v>118</v>
      </c>
    </row>
    <row r="33" spans="2:11" ht="24.95" customHeight="1" x14ac:dyDescent="0.25">
      <c r="B33" s="12" t="s">
        <v>161</v>
      </c>
      <c r="C33" s="8">
        <v>104</v>
      </c>
      <c r="D33" s="8">
        <v>67</v>
      </c>
      <c r="E33" s="8">
        <v>62</v>
      </c>
      <c r="F33" s="8">
        <v>12</v>
      </c>
      <c r="G33" s="8">
        <v>86</v>
      </c>
      <c r="H33" s="9">
        <v>331</v>
      </c>
      <c r="I33" s="72"/>
      <c r="J33" s="72" t="s">
        <v>118</v>
      </c>
      <c r="K33" s="44"/>
    </row>
    <row r="34" spans="2:11" s="44" customFormat="1" ht="24.95" customHeight="1" x14ac:dyDescent="0.25">
      <c r="B34" s="62" t="s">
        <v>153</v>
      </c>
      <c r="C34" s="63">
        <f>C33/C$43</f>
        <v>5.4910242872228086E-2</v>
      </c>
      <c r="D34" s="63">
        <f t="shared" ref="D34" si="26">D33/D$43</f>
        <v>5.4515866558177382E-2</v>
      </c>
      <c r="E34" s="63">
        <f t="shared" ref="E34" si="27">E33/E$43</f>
        <v>9.3514328808446456E-2</v>
      </c>
      <c r="F34" s="63">
        <f t="shared" ref="F34" si="28">F33/F$43</f>
        <v>2.6845637583892617E-2</v>
      </c>
      <c r="G34" s="63">
        <f t="shared" ref="G34" si="29">G33/G$43</f>
        <v>7.5504828797190518E-2</v>
      </c>
      <c r="H34" s="64">
        <f>H33/H$43</f>
        <v>6.1615785554728221E-2</v>
      </c>
      <c r="I34" s="72"/>
      <c r="J34" s="72" t="s">
        <v>118</v>
      </c>
    </row>
    <row r="35" spans="2:11" ht="24.95" customHeight="1" x14ac:dyDescent="0.25">
      <c r="B35" s="12" t="s">
        <v>158</v>
      </c>
      <c r="C35" s="8">
        <v>274</v>
      </c>
      <c r="D35" s="8">
        <v>130</v>
      </c>
      <c r="E35" s="8">
        <v>43</v>
      </c>
      <c r="F35" s="8">
        <v>66</v>
      </c>
      <c r="G35" s="8">
        <v>211</v>
      </c>
      <c r="H35" s="9">
        <v>724</v>
      </c>
      <c r="I35" s="72"/>
      <c r="J35" s="72" t="s">
        <v>118</v>
      </c>
      <c r="K35" s="44"/>
    </row>
    <row r="36" spans="2:11" s="44" customFormat="1" ht="24.95" customHeight="1" x14ac:dyDescent="0.25">
      <c r="B36" s="62" t="s">
        <v>153</v>
      </c>
      <c r="C36" s="63">
        <f>C35/C$43</f>
        <v>0.1446673706441394</v>
      </c>
      <c r="D36" s="63">
        <f t="shared" ref="D36" si="30">D35/D$43</f>
        <v>0.10577705451586655</v>
      </c>
      <c r="E36" s="63">
        <f t="shared" ref="E36" si="31">E35/E$43</f>
        <v>6.485671191553545E-2</v>
      </c>
      <c r="F36" s="63">
        <f t="shared" ref="F36" si="32">F35/F$43</f>
        <v>0.1476510067114094</v>
      </c>
      <c r="G36" s="63">
        <f t="shared" ref="G36" si="33">G35/G$43</f>
        <v>0.18525021949078138</v>
      </c>
      <c r="H36" s="64">
        <f>H35/H$43</f>
        <v>0.1347728965003723</v>
      </c>
      <c r="I36" s="72"/>
      <c r="J36" s="72" t="s">
        <v>118</v>
      </c>
    </row>
    <row r="37" spans="2:11" ht="24.95" customHeight="1" x14ac:dyDescent="0.25">
      <c r="B37" s="12" t="s">
        <v>162</v>
      </c>
      <c r="C37" s="8">
        <v>166</v>
      </c>
      <c r="D37" s="8">
        <v>121</v>
      </c>
      <c r="E37" s="8">
        <v>99</v>
      </c>
      <c r="F37" s="8">
        <v>73</v>
      </c>
      <c r="G37" s="8">
        <v>162</v>
      </c>
      <c r="H37" s="9">
        <v>621</v>
      </c>
      <c r="I37" s="72"/>
      <c r="J37" s="72" t="s">
        <v>118</v>
      </c>
      <c r="K37" s="44"/>
    </row>
    <row r="38" spans="2:11" s="44" customFormat="1" ht="24.95" customHeight="1" x14ac:dyDescent="0.25">
      <c r="B38" s="62" t="s">
        <v>153</v>
      </c>
      <c r="C38" s="63">
        <f>C37/C$43</f>
        <v>8.7645195353748678E-2</v>
      </c>
      <c r="D38" s="63">
        <f t="shared" ref="D38" si="34">D37/D$43</f>
        <v>9.8454027664768101E-2</v>
      </c>
      <c r="E38" s="63">
        <f t="shared" ref="E38" si="35">E37/E$43</f>
        <v>0.14932126696832579</v>
      </c>
      <c r="F38" s="63">
        <f t="shared" ref="F38" si="36">F37/F$43</f>
        <v>0.16331096196868009</v>
      </c>
      <c r="G38" s="63">
        <f t="shared" ref="G38" si="37">G37/G$43</f>
        <v>0.14223002633889376</v>
      </c>
      <c r="H38" s="64">
        <f>H37/H$43</f>
        <v>0.11559940431868949</v>
      </c>
      <c r="I38" s="72"/>
      <c r="J38" s="72" t="s">
        <v>118</v>
      </c>
    </row>
    <row r="39" spans="2:11" ht="24.95" customHeight="1" x14ac:dyDescent="0.25">
      <c r="B39" s="12" t="s">
        <v>163</v>
      </c>
      <c r="C39" s="8">
        <v>418</v>
      </c>
      <c r="D39" s="8">
        <v>364</v>
      </c>
      <c r="E39" s="8">
        <v>173</v>
      </c>
      <c r="F39" s="8">
        <v>211</v>
      </c>
      <c r="G39" s="8">
        <v>257</v>
      </c>
      <c r="H39" s="9">
        <v>1423</v>
      </c>
      <c r="I39" s="72"/>
      <c r="J39" s="72" t="s">
        <v>118</v>
      </c>
      <c r="K39" s="44"/>
    </row>
    <row r="40" spans="2:11" s="44" customFormat="1" ht="24.95" customHeight="1" x14ac:dyDescent="0.25">
      <c r="B40" s="62" t="s">
        <v>153</v>
      </c>
      <c r="C40" s="63">
        <f>C39/C$43</f>
        <v>0.22069693769799367</v>
      </c>
      <c r="D40" s="63">
        <f t="shared" ref="D40" si="38">D39/D$43</f>
        <v>0.29617575264442636</v>
      </c>
      <c r="E40" s="63">
        <f t="shared" ref="E40" si="39">E39/E$43</f>
        <v>0.26093514328808448</v>
      </c>
      <c r="F40" s="63">
        <f t="shared" ref="F40" si="40">F39/F$43</f>
        <v>0.47203579418344521</v>
      </c>
      <c r="G40" s="63">
        <f t="shared" ref="G40" si="41">G39/G$43</f>
        <v>0.22563652326602282</v>
      </c>
      <c r="H40" s="64">
        <f>H39/H$43</f>
        <v>0.26489203276247208</v>
      </c>
      <c r="I40" s="72"/>
      <c r="J40" s="72" t="s">
        <v>118</v>
      </c>
    </row>
    <row r="41" spans="2:11" ht="24.95" customHeight="1" x14ac:dyDescent="0.25">
      <c r="B41" s="12" t="s">
        <v>72</v>
      </c>
      <c r="C41" s="8">
        <v>405</v>
      </c>
      <c r="D41" s="8">
        <v>140</v>
      </c>
      <c r="E41" s="8">
        <v>74</v>
      </c>
      <c r="F41" s="8">
        <v>29</v>
      </c>
      <c r="G41" s="8">
        <v>55</v>
      </c>
      <c r="H41" s="9">
        <v>703</v>
      </c>
      <c r="I41" s="72"/>
      <c r="J41" s="72" t="s">
        <v>118</v>
      </c>
      <c r="K41" s="44"/>
    </row>
    <row r="42" spans="2:11" s="44" customFormat="1" ht="24.95" customHeight="1" x14ac:dyDescent="0.25">
      <c r="B42" s="62" t="s">
        <v>153</v>
      </c>
      <c r="C42" s="63">
        <f>C41/C$43</f>
        <v>0.21383315733896516</v>
      </c>
      <c r="D42" s="63">
        <f t="shared" ref="D42" si="42">D41/D$43</f>
        <v>0.11391375101708706</v>
      </c>
      <c r="E42" s="63">
        <f t="shared" ref="E42" si="43">E41/E$43</f>
        <v>0.11161387631975868</v>
      </c>
      <c r="F42" s="63">
        <f t="shared" ref="F42" si="44">F41/F$43</f>
        <v>6.4876957494407153E-2</v>
      </c>
      <c r="G42" s="63">
        <f t="shared" ref="G42" si="45">G41/G$43</f>
        <v>4.8287971905179985E-2</v>
      </c>
      <c r="H42" s="64">
        <f>H41/H$43</f>
        <v>0.13086373790022338</v>
      </c>
      <c r="I42" s="72"/>
      <c r="J42" s="72" t="s">
        <v>118</v>
      </c>
    </row>
    <row r="43" spans="2:11" ht="24.95" customHeight="1" x14ac:dyDescent="0.25">
      <c r="B43" s="12" t="s">
        <v>44</v>
      </c>
      <c r="C43" s="8">
        <v>1894</v>
      </c>
      <c r="D43" s="8">
        <v>1229</v>
      </c>
      <c r="E43" s="8">
        <v>663</v>
      </c>
      <c r="F43" s="8">
        <v>447</v>
      </c>
      <c r="G43" s="8">
        <v>1139</v>
      </c>
      <c r="H43" s="9">
        <v>5372</v>
      </c>
      <c r="I43" s="72"/>
      <c r="J43" s="72" t="s">
        <v>118</v>
      </c>
      <c r="K43" s="44"/>
    </row>
    <row r="44" spans="2:11" s="44" customFormat="1" ht="13.5" customHeight="1" x14ac:dyDescent="0.25">
      <c r="B44" s="19"/>
      <c r="C44" s="65"/>
      <c r="D44" s="65"/>
      <c r="E44" s="65"/>
      <c r="F44" s="65"/>
      <c r="G44" s="65"/>
      <c r="H44" s="67"/>
      <c r="I44" s="67"/>
      <c r="J44" s="67"/>
    </row>
    <row r="45" spans="2:11" ht="30" x14ac:dyDescent="0.25">
      <c r="B45" s="2" t="s">
        <v>151</v>
      </c>
      <c r="C45" s="1">
        <v>44</v>
      </c>
      <c r="D45" s="1">
        <v>49</v>
      </c>
      <c r="E45" s="1">
        <v>53</v>
      </c>
      <c r="F45" s="1">
        <v>72</v>
      </c>
      <c r="G45" s="1">
        <v>85</v>
      </c>
      <c r="H45" s="5" t="s">
        <v>0</v>
      </c>
      <c r="I45" s="3" t="s">
        <v>1</v>
      </c>
      <c r="J45" s="3" t="s">
        <v>2</v>
      </c>
      <c r="K45" s="3" t="s">
        <v>3</v>
      </c>
    </row>
    <row r="46" spans="2:11" ht="24.95" customHeight="1" x14ac:dyDescent="0.25">
      <c r="B46" s="12" t="s">
        <v>134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9">
        <v>0</v>
      </c>
      <c r="I46" s="71" t="s">
        <v>119</v>
      </c>
      <c r="J46" s="71" t="s">
        <v>118</v>
      </c>
      <c r="K46" s="44"/>
    </row>
    <row r="47" spans="2:11" ht="24.95" customHeight="1" x14ac:dyDescent="0.25">
      <c r="B47" s="12" t="s">
        <v>135</v>
      </c>
      <c r="C47" s="8">
        <v>10</v>
      </c>
      <c r="D47" s="8">
        <v>1</v>
      </c>
      <c r="E47" s="8">
        <v>9</v>
      </c>
      <c r="F47" s="8">
        <v>4</v>
      </c>
      <c r="G47" s="8">
        <v>1</v>
      </c>
      <c r="H47" s="9">
        <v>25</v>
      </c>
      <c r="I47" s="72"/>
      <c r="J47" s="72" t="s">
        <v>118</v>
      </c>
      <c r="K47" s="44"/>
    </row>
    <row r="48" spans="2:11" s="44" customFormat="1" ht="24.95" customHeight="1" x14ac:dyDescent="0.25">
      <c r="B48" s="62" t="s">
        <v>153</v>
      </c>
      <c r="C48" s="63">
        <f>C47/C$59</f>
        <v>6.2932662051604785E-3</v>
      </c>
      <c r="D48" s="63">
        <f t="shared" ref="D48:H48" si="46">D47/D$59</f>
        <v>9.1074681238615665E-4</v>
      </c>
      <c r="E48" s="63">
        <f t="shared" si="46"/>
        <v>1.5332197614991482E-2</v>
      </c>
      <c r="F48" s="63">
        <f t="shared" si="46"/>
        <v>7.3664825046040518E-3</v>
      </c>
      <c r="G48" s="63">
        <f t="shared" si="46"/>
        <v>1.4450867052023121E-3</v>
      </c>
      <c r="H48" s="64">
        <f t="shared" si="46"/>
        <v>5.5444666223109333E-3</v>
      </c>
      <c r="I48" s="72"/>
      <c r="J48" s="72" t="s">
        <v>118</v>
      </c>
    </row>
    <row r="49" spans="2:11" ht="24.95" customHeight="1" x14ac:dyDescent="0.25">
      <c r="B49" s="12" t="s">
        <v>136</v>
      </c>
      <c r="C49" s="8">
        <v>53</v>
      </c>
      <c r="D49" s="8">
        <v>43</v>
      </c>
      <c r="E49" s="8">
        <v>38</v>
      </c>
      <c r="F49" s="8">
        <v>36</v>
      </c>
      <c r="G49" s="8">
        <v>39</v>
      </c>
      <c r="H49" s="9">
        <v>209</v>
      </c>
      <c r="I49" s="72"/>
      <c r="J49" s="72" t="s">
        <v>118</v>
      </c>
      <c r="K49" s="44"/>
    </row>
    <row r="50" spans="2:11" s="44" customFormat="1" ht="24.95" customHeight="1" x14ac:dyDescent="0.25">
      <c r="B50" s="62" t="s">
        <v>153</v>
      </c>
      <c r="C50" s="63">
        <f>C49/C$59</f>
        <v>3.3354310887350538E-2</v>
      </c>
      <c r="D50" s="63">
        <f t="shared" ref="D50" si="47">D49/D$59</f>
        <v>3.9162112932604735E-2</v>
      </c>
      <c r="E50" s="63">
        <f t="shared" ref="E50" si="48">E49/E$59</f>
        <v>6.4735945485519586E-2</v>
      </c>
      <c r="F50" s="63">
        <f t="shared" ref="F50" si="49">F49/F$59</f>
        <v>6.6298342541436461E-2</v>
      </c>
      <c r="G50" s="63">
        <f t="shared" ref="G50" si="50">G49/G$59</f>
        <v>5.6358381502890173E-2</v>
      </c>
      <c r="H50" s="64">
        <f t="shared" ref="H50" si="51">H49/H$59</f>
        <v>4.6351740962519407E-2</v>
      </c>
      <c r="I50" s="72"/>
      <c r="J50" s="72" t="s">
        <v>118</v>
      </c>
    </row>
    <row r="51" spans="2:11" ht="24.95" customHeight="1" x14ac:dyDescent="0.25">
      <c r="B51" s="12" t="s">
        <v>137</v>
      </c>
      <c r="C51" s="8">
        <v>346</v>
      </c>
      <c r="D51" s="8">
        <v>283</v>
      </c>
      <c r="E51" s="8">
        <v>182</v>
      </c>
      <c r="F51" s="8">
        <v>230</v>
      </c>
      <c r="G51" s="8">
        <v>222</v>
      </c>
      <c r="H51" s="9">
        <v>1263</v>
      </c>
      <c r="I51" s="72"/>
      <c r="J51" s="72" t="s">
        <v>118</v>
      </c>
      <c r="K51" s="44"/>
    </row>
    <row r="52" spans="2:11" s="44" customFormat="1" ht="24.95" customHeight="1" x14ac:dyDescent="0.25">
      <c r="B52" s="62" t="s">
        <v>153</v>
      </c>
      <c r="C52" s="63">
        <f>C51/C$59</f>
        <v>0.21774701069855254</v>
      </c>
      <c r="D52" s="63">
        <f t="shared" ref="D52" si="52">D51/D$59</f>
        <v>0.25774134790528236</v>
      </c>
      <c r="E52" s="63">
        <f t="shared" ref="E52" si="53">E51/E$59</f>
        <v>0.31005110732538332</v>
      </c>
      <c r="F52" s="63">
        <f t="shared" ref="F52" si="54">F51/F$59</f>
        <v>0.42357274401473294</v>
      </c>
      <c r="G52" s="63">
        <f t="shared" ref="G52" si="55">G51/G$59</f>
        <v>0.32080924855491327</v>
      </c>
      <c r="H52" s="64">
        <f t="shared" ref="H52" si="56">H51/H$59</f>
        <v>0.28010645375914839</v>
      </c>
      <c r="I52" s="72"/>
      <c r="J52" s="72" t="s">
        <v>118</v>
      </c>
    </row>
    <row r="53" spans="2:11" ht="24.95" customHeight="1" x14ac:dyDescent="0.25">
      <c r="B53" s="12" t="s">
        <v>138</v>
      </c>
      <c r="C53" s="8">
        <v>264</v>
      </c>
      <c r="D53" s="8">
        <v>520</v>
      </c>
      <c r="E53" s="8">
        <v>168</v>
      </c>
      <c r="F53" s="8">
        <v>216</v>
      </c>
      <c r="G53" s="8">
        <v>179</v>
      </c>
      <c r="H53" s="9">
        <v>1347</v>
      </c>
      <c r="I53" s="72"/>
      <c r="J53" s="72" t="s">
        <v>118</v>
      </c>
      <c r="K53" s="44"/>
    </row>
    <row r="54" spans="2:11" s="44" customFormat="1" ht="24.95" customHeight="1" x14ac:dyDescent="0.25">
      <c r="B54" s="62" t="s">
        <v>153</v>
      </c>
      <c r="C54" s="63">
        <f>C53/C$59</f>
        <v>0.16614222781623664</v>
      </c>
      <c r="D54" s="63">
        <f t="shared" ref="D54" si="57">D53/D$59</f>
        <v>0.47358834244080145</v>
      </c>
      <c r="E54" s="63">
        <f t="shared" ref="E54" si="58">E53/E$59</f>
        <v>0.28620102214650767</v>
      </c>
      <c r="F54" s="63">
        <f t="shared" ref="F54" si="59">F53/F$59</f>
        <v>0.39779005524861877</v>
      </c>
      <c r="G54" s="63">
        <f t="shared" ref="G54" si="60">G53/G$59</f>
        <v>0.2586705202312139</v>
      </c>
      <c r="H54" s="64">
        <f t="shared" ref="H54" si="61">H53/H$59</f>
        <v>0.29873586161011312</v>
      </c>
      <c r="I54" s="72"/>
      <c r="J54" s="72" t="s">
        <v>118</v>
      </c>
    </row>
    <row r="55" spans="2:11" ht="24.95" customHeight="1" x14ac:dyDescent="0.25">
      <c r="B55" s="12" t="s">
        <v>139</v>
      </c>
      <c r="C55" s="8">
        <v>163</v>
      </c>
      <c r="D55" s="8">
        <v>55</v>
      </c>
      <c r="E55" s="8">
        <v>48</v>
      </c>
      <c r="F55" s="8">
        <v>57</v>
      </c>
      <c r="G55" s="8">
        <v>31</v>
      </c>
      <c r="H55" s="9">
        <v>354</v>
      </c>
      <c r="I55" s="72"/>
      <c r="J55" s="72" t="s">
        <v>118</v>
      </c>
      <c r="K55" s="44"/>
    </row>
    <row r="56" spans="2:11" s="44" customFormat="1" ht="24.95" customHeight="1" x14ac:dyDescent="0.25">
      <c r="B56" s="62" t="s">
        <v>153</v>
      </c>
      <c r="C56" s="63">
        <f>C55/C$59</f>
        <v>0.10258023914411579</v>
      </c>
      <c r="D56" s="63">
        <f t="shared" ref="D56" si="62">D55/D$59</f>
        <v>5.0091074681238613E-2</v>
      </c>
      <c r="E56" s="63">
        <f t="shared" ref="E56" si="63">E55/E$59</f>
        <v>8.1771720613287899E-2</v>
      </c>
      <c r="F56" s="63">
        <f t="shared" ref="F56" si="64">F55/F$59</f>
        <v>0.10497237569060773</v>
      </c>
      <c r="G56" s="63">
        <f t="shared" ref="G56" si="65">G55/G$59</f>
        <v>4.4797687861271675E-2</v>
      </c>
      <c r="H56" s="64">
        <f t="shared" ref="H56" si="66">H55/H$59</f>
        <v>7.8509647371922828E-2</v>
      </c>
      <c r="I56" s="72"/>
      <c r="J56" s="72" t="s">
        <v>118</v>
      </c>
    </row>
    <row r="57" spans="2:11" ht="24.95" customHeight="1" x14ac:dyDescent="0.25">
      <c r="B57" s="12" t="s">
        <v>140</v>
      </c>
      <c r="C57" s="8">
        <v>753</v>
      </c>
      <c r="D57" s="8">
        <v>196</v>
      </c>
      <c r="E57" s="8">
        <v>142</v>
      </c>
      <c r="F57" s="8">
        <v>0</v>
      </c>
      <c r="G57" s="8">
        <v>220</v>
      </c>
      <c r="H57" s="9">
        <v>1311</v>
      </c>
      <c r="I57" s="72"/>
      <c r="J57" s="72" t="s">
        <v>118</v>
      </c>
      <c r="K57" s="44"/>
    </row>
    <row r="58" spans="2:11" s="44" customFormat="1" ht="24.95" customHeight="1" x14ac:dyDescent="0.25">
      <c r="B58" s="62" t="s">
        <v>153</v>
      </c>
      <c r="C58" s="63">
        <f>C57/C$59</f>
        <v>0.47388294524858404</v>
      </c>
      <c r="D58" s="63">
        <f t="shared" ref="D58" si="67">D57/D$59</f>
        <v>0.1785063752276867</v>
      </c>
      <c r="E58" s="63">
        <f t="shared" ref="E58" si="68">E57/E$59</f>
        <v>0.24190800681431004</v>
      </c>
      <c r="F58" s="63">
        <f t="shared" ref="F58" si="69">F57/F$59</f>
        <v>0</v>
      </c>
      <c r="G58" s="63">
        <f t="shared" ref="G58" si="70">G57/G$59</f>
        <v>0.31791907514450868</v>
      </c>
      <c r="H58" s="64">
        <f t="shared" ref="H58" si="71">H57/H$59</f>
        <v>0.29075182967398538</v>
      </c>
      <c r="I58" s="72"/>
      <c r="J58" s="72" t="s">
        <v>118</v>
      </c>
    </row>
    <row r="59" spans="2:11" ht="24.95" customHeight="1" x14ac:dyDescent="0.25">
      <c r="B59" s="12" t="s">
        <v>44</v>
      </c>
      <c r="C59" s="8">
        <v>1589</v>
      </c>
      <c r="D59" s="8">
        <v>1098</v>
      </c>
      <c r="E59" s="8">
        <v>587</v>
      </c>
      <c r="F59" s="8">
        <v>543</v>
      </c>
      <c r="G59" s="8">
        <v>692</v>
      </c>
      <c r="H59" s="9">
        <v>4509</v>
      </c>
      <c r="I59" s="72"/>
      <c r="J59" s="72" t="s">
        <v>118</v>
      </c>
      <c r="K59" s="44"/>
    </row>
    <row r="60" spans="2:11" s="44" customFormat="1" ht="13.5" customHeight="1" x14ac:dyDescent="0.25">
      <c r="B60" s="19"/>
      <c r="C60" s="65"/>
      <c r="D60" s="65"/>
      <c r="E60" s="65"/>
      <c r="F60" s="65"/>
      <c r="G60" s="65"/>
      <c r="H60" s="6"/>
      <c r="I60" s="6"/>
      <c r="J60" s="13"/>
    </row>
    <row r="61" spans="2:11" ht="30" x14ac:dyDescent="0.25">
      <c r="B61" s="2" t="s">
        <v>152</v>
      </c>
      <c r="C61" s="1">
        <v>44</v>
      </c>
      <c r="D61" s="1">
        <v>49</v>
      </c>
      <c r="E61" s="1">
        <v>53</v>
      </c>
      <c r="F61" s="1">
        <v>72</v>
      </c>
      <c r="G61" s="1">
        <v>85</v>
      </c>
      <c r="H61" s="5" t="s">
        <v>0</v>
      </c>
      <c r="I61" s="3" t="s">
        <v>1</v>
      </c>
      <c r="J61" s="3" t="s">
        <v>2</v>
      </c>
      <c r="K61" s="3" t="s">
        <v>3</v>
      </c>
    </row>
    <row r="62" spans="2:11" ht="24.95" customHeight="1" x14ac:dyDescent="0.25">
      <c r="B62" s="44" t="s">
        <v>165</v>
      </c>
      <c r="C62" s="8">
        <v>1132</v>
      </c>
      <c r="D62" s="8">
        <v>806</v>
      </c>
      <c r="E62" s="8">
        <v>399</v>
      </c>
      <c r="F62" s="8">
        <v>351</v>
      </c>
      <c r="G62" s="8">
        <v>470</v>
      </c>
      <c r="H62" s="9">
        <v>3158</v>
      </c>
      <c r="I62" s="71" t="s">
        <v>119</v>
      </c>
      <c r="J62" s="71" t="s">
        <v>118</v>
      </c>
      <c r="K62" s="44"/>
    </row>
    <row r="63" spans="2:11" s="44" customFormat="1" ht="24.95" customHeight="1" x14ac:dyDescent="0.25">
      <c r="B63" s="62" t="s">
        <v>153</v>
      </c>
      <c r="C63" s="63">
        <f>C62/C$66</f>
        <v>0.71374527112232033</v>
      </c>
      <c r="D63" s="63">
        <f t="shared" ref="D63:H63" si="72">D62/D$66</f>
        <v>0.73406193078324222</v>
      </c>
      <c r="E63" s="63">
        <f t="shared" si="72"/>
        <v>0.67972742759795568</v>
      </c>
      <c r="F63" s="63">
        <f t="shared" si="72"/>
        <v>0.64640883977900554</v>
      </c>
      <c r="G63" s="63">
        <f t="shared" si="72"/>
        <v>0.752</v>
      </c>
      <c r="H63" s="64">
        <f t="shared" si="72"/>
        <v>0.71142149132687538</v>
      </c>
      <c r="I63" s="72"/>
      <c r="J63" s="72" t="s">
        <v>118</v>
      </c>
    </row>
    <row r="64" spans="2:11" ht="24.95" customHeight="1" x14ac:dyDescent="0.25">
      <c r="B64" s="44" t="s">
        <v>166</v>
      </c>
      <c r="C64" s="8">
        <v>454</v>
      </c>
      <c r="D64" s="8">
        <v>292</v>
      </c>
      <c r="E64" s="8">
        <v>188</v>
      </c>
      <c r="F64" s="8">
        <v>192</v>
      </c>
      <c r="G64" s="8">
        <v>155</v>
      </c>
      <c r="H64" s="9">
        <v>1281</v>
      </c>
      <c r="I64" s="72"/>
      <c r="J64" s="72" t="s">
        <v>118</v>
      </c>
      <c r="K64" s="44"/>
    </row>
    <row r="65" spans="2:11" s="44" customFormat="1" ht="24.95" customHeight="1" x14ac:dyDescent="0.25">
      <c r="B65" s="62" t="s">
        <v>153</v>
      </c>
      <c r="C65" s="63">
        <f>C64/C$66</f>
        <v>0.28625472887767972</v>
      </c>
      <c r="D65" s="63">
        <f t="shared" ref="D65" si="73">D64/D$66</f>
        <v>0.26593806921675772</v>
      </c>
      <c r="E65" s="63">
        <f t="shared" ref="E65" si="74">E64/E$66</f>
        <v>0.32027257240204432</v>
      </c>
      <c r="F65" s="63">
        <f t="shared" ref="F65" si="75">F64/F$66</f>
        <v>0.35359116022099446</v>
      </c>
      <c r="G65" s="63">
        <f t="shared" ref="G65" si="76">G64/G$66</f>
        <v>0.248</v>
      </c>
      <c r="H65" s="64">
        <f t="shared" ref="H65" si="77">H64/H$66</f>
        <v>0.28857850867312457</v>
      </c>
      <c r="I65" s="72"/>
      <c r="J65" s="72" t="s">
        <v>118</v>
      </c>
    </row>
    <row r="66" spans="2:11" ht="24.95" customHeight="1" x14ac:dyDescent="0.25">
      <c r="B66" s="44" t="s">
        <v>44</v>
      </c>
      <c r="C66" s="8">
        <v>1586</v>
      </c>
      <c r="D66" s="8">
        <v>1098</v>
      </c>
      <c r="E66" s="8">
        <v>587</v>
      </c>
      <c r="F66" s="8">
        <v>543</v>
      </c>
      <c r="G66" s="8">
        <v>625</v>
      </c>
      <c r="H66" s="9">
        <v>4439</v>
      </c>
      <c r="I66" s="72"/>
      <c r="J66" s="72" t="s">
        <v>118</v>
      </c>
      <c r="K66" s="44"/>
    </row>
    <row r="67" spans="2:11" s="44" customFormat="1" ht="13.5" customHeight="1" x14ac:dyDescent="0.25">
      <c r="C67" s="65"/>
      <c r="D67" s="65"/>
      <c r="E67" s="65"/>
      <c r="F67" s="65"/>
      <c r="G67" s="65"/>
      <c r="H67" s="6"/>
      <c r="I67" s="6"/>
      <c r="J67" s="13"/>
    </row>
    <row r="68" spans="2:11" ht="30" x14ac:dyDescent="0.25">
      <c r="B68" s="2" t="s">
        <v>164</v>
      </c>
      <c r="C68" s="1">
        <v>44</v>
      </c>
      <c r="D68" s="1">
        <v>49</v>
      </c>
      <c r="E68" s="1">
        <v>53</v>
      </c>
      <c r="F68" s="1">
        <v>72</v>
      </c>
      <c r="G68" s="1">
        <v>85</v>
      </c>
      <c r="H68" s="5" t="s">
        <v>0</v>
      </c>
      <c r="I68" s="3" t="s">
        <v>1</v>
      </c>
      <c r="J68" s="3" t="s">
        <v>2</v>
      </c>
      <c r="K68" s="3" t="s">
        <v>3</v>
      </c>
    </row>
    <row r="69" spans="2:11" ht="24.95" customHeight="1" x14ac:dyDescent="0.25">
      <c r="B69" s="44" t="s">
        <v>167</v>
      </c>
      <c r="C69" s="8">
        <v>679</v>
      </c>
      <c r="D69" s="8">
        <v>374</v>
      </c>
      <c r="E69" s="8">
        <v>297</v>
      </c>
      <c r="F69" s="8">
        <v>202</v>
      </c>
      <c r="G69" s="8">
        <v>373</v>
      </c>
      <c r="H69" s="9">
        <v>1925</v>
      </c>
      <c r="I69" s="71" t="s">
        <v>119</v>
      </c>
      <c r="J69" s="71" t="s">
        <v>118</v>
      </c>
      <c r="K69" s="44"/>
    </row>
    <row r="70" spans="2:11" s="44" customFormat="1" ht="24.95" customHeight="1" x14ac:dyDescent="0.25">
      <c r="B70" s="62" t="s">
        <v>153</v>
      </c>
      <c r="C70" s="63">
        <f>C69/C$87</f>
        <v>0.42731277533039647</v>
      </c>
      <c r="D70" s="63">
        <f t="shared" ref="D70" si="78">D69/D$66</f>
        <v>0.34061930783242261</v>
      </c>
      <c r="E70" s="63">
        <f t="shared" ref="E70" si="79">E69/E$66</f>
        <v>0.50596252129471886</v>
      </c>
      <c r="F70" s="63">
        <f t="shared" ref="F70" si="80">F69/F$66</f>
        <v>0.3720073664825046</v>
      </c>
      <c r="G70" s="63">
        <f t="shared" ref="G70" si="81">G69/G$66</f>
        <v>0.5968</v>
      </c>
      <c r="H70" s="64">
        <f t="shared" ref="H70" si="82">H69/H$66</f>
        <v>0.43365622888037847</v>
      </c>
      <c r="I70" s="72"/>
      <c r="J70" s="72" t="s">
        <v>118</v>
      </c>
    </row>
    <row r="71" spans="2:11" ht="24.95" customHeight="1" x14ac:dyDescent="0.25">
      <c r="B71" s="44" t="s">
        <v>168</v>
      </c>
      <c r="C71" s="8">
        <v>12</v>
      </c>
      <c r="D71" s="8">
        <v>8</v>
      </c>
      <c r="E71" s="8">
        <v>2</v>
      </c>
      <c r="F71" s="8">
        <v>2</v>
      </c>
      <c r="G71" s="8">
        <v>6</v>
      </c>
      <c r="H71" s="9">
        <v>30</v>
      </c>
      <c r="I71" s="72"/>
      <c r="J71" s="72" t="s">
        <v>118</v>
      </c>
      <c r="K71" s="44"/>
    </row>
    <row r="72" spans="2:11" s="44" customFormat="1" ht="24.95" customHeight="1" x14ac:dyDescent="0.25">
      <c r="B72" s="62" t="s">
        <v>153</v>
      </c>
      <c r="C72" s="63">
        <f>C71/C$87</f>
        <v>7.551919446192574E-3</v>
      </c>
      <c r="D72" s="63">
        <f t="shared" ref="D72" si="83">D71/D$66</f>
        <v>7.2859744990892532E-3</v>
      </c>
      <c r="E72" s="63">
        <f t="shared" ref="E72" si="84">E71/E$66</f>
        <v>3.4071550255536627E-3</v>
      </c>
      <c r="F72" s="63">
        <f t="shared" ref="F72" si="85">F71/F$66</f>
        <v>3.6832412523020259E-3</v>
      </c>
      <c r="G72" s="63">
        <f t="shared" ref="G72" si="86">G71/G$66</f>
        <v>9.5999999999999992E-3</v>
      </c>
      <c r="H72" s="64">
        <f t="shared" ref="H72" si="87">H71/H$66</f>
        <v>6.7582788916422621E-3</v>
      </c>
      <c r="I72" s="72"/>
      <c r="J72" s="72" t="s">
        <v>118</v>
      </c>
    </row>
    <row r="73" spans="2:11" ht="24.95" customHeight="1" x14ac:dyDescent="0.25">
      <c r="B73" s="44" t="s">
        <v>31</v>
      </c>
      <c r="C73" s="8">
        <v>16</v>
      </c>
      <c r="D73" s="8">
        <v>7</v>
      </c>
      <c r="E73" s="8">
        <v>8</v>
      </c>
      <c r="F73" s="8">
        <v>12</v>
      </c>
      <c r="G73" s="8">
        <v>8</v>
      </c>
      <c r="H73" s="9">
        <v>51</v>
      </c>
      <c r="I73" s="72"/>
      <c r="J73" s="72" t="s">
        <v>118</v>
      </c>
      <c r="K73" s="44"/>
    </row>
    <row r="74" spans="2:11" s="44" customFormat="1" ht="24.95" customHeight="1" x14ac:dyDescent="0.25">
      <c r="B74" s="62" t="s">
        <v>153</v>
      </c>
      <c r="C74" s="63">
        <f>C73/C$87</f>
        <v>1.0069225928256766E-2</v>
      </c>
      <c r="D74" s="63">
        <f t="shared" ref="D74" si="88">D73/D$66</f>
        <v>6.375227686703097E-3</v>
      </c>
      <c r="E74" s="63">
        <f t="shared" ref="E74" si="89">E73/E$66</f>
        <v>1.3628620102214651E-2</v>
      </c>
      <c r="F74" s="63">
        <f t="shared" ref="F74" si="90">F73/F$66</f>
        <v>2.2099447513812154E-2</v>
      </c>
      <c r="G74" s="63">
        <f t="shared" ref="G74" si="91">G73/G$66</f>
        <v>1.2800000000000001E-2</v>
      </c>
      <c r="H74" s="64">
        <f t="shared" ref="H74" si="92">H73/H$66</f>
        <v>1.1489074115791845E-2</v>
      </c>
      <c r="I74" s="72"/>
      <c r="J74" s="72" t="s">
        <v>118</v>
      </c>
    </row>
    <row r="75" spans="2:11" ht="24.95" customHeight="1" x14ac:dyDescent="0.25">
      <c r="B75" s="44" t="s">
        <v>32</v>
      </c>
      <c r="C75" s="8">
        <v>232</v>
      </c>
      <c r="D75" s="8">
        <v>195</v>
      </c>
      <c r="E75" s="8">
        <v>117</v>
      </c>
      <c r="F75" s="8">
        <v>88</v>
      </c>
      <c r="G75" s="8">
        <v>88</v>
      </c>
      <c r="H75" s="9">
        <v>720</v>
      </c>
      <c r="I75" s="72"/>
      <c r="J75" s="72" t="s">
        <v>118</v>
      </c>
      <c r="K75" s="44"/>
    </row>
    <row r="76" spans="2:11" s="44" customFormat="1" ht="24.95" customHeight="1" x14ac:dyDescent="0.25">
      <c r="B76" s="62" t="s">
        <v>153</v>
      </c>
      <c r="C76" s="63">
        <f>C75/C$87</f>
        <v>0.14600377595972311</v>
      </c>
      <c r="D76" s="63">
        <f t="shared" ref="D76" si="93">D75/D$66</f>
        <v>0.17759562841530055</v>
      </c>
      <c r="E76" s="63">
        <f t="shared" ref="E76" si="94">E75/E$66</f>
        <v>0.19931856899488926</v>
      </c>
      <c r="F76" s="63">
        <f t="shared" ref="F76" si="95">F75/F$66</f>
        <v>0.16206261510128914</v>
      </c>
      <c r="G76" s="63">
        <f t="shared" ref="G76" si="96">G75/G$66</f>
        <v>0.14080000000000001</v>
      </c>
      <c r="H76" s="64">
        <f t="shared" ref="H76" si="97">H75/H$66</f>
        <v>0.16219869339941428</v>
      </c>
      <c r="I76" s="72"/>
      <c r="J76" s="72" t="s">
        <v>118</v>
      </c>
    </row>
    <row r="77" spans="2:11" ht="24.95" customHeight="1" x14ac:dyDescent="0.25">
      <c r="B77" s="44" t="s">
        <v>30</v>
      </c>
      <c r="C77" s="8">
        <v>534</v>
      </c>
      <c r="D77" s="8">
        <v>421</v>
      </c>
      <c r="E77" s="8">
        <v>141</v>
      </c>
      <c r="F77" s="8">
        <v>202</v>
      </c>
      <c r="G77" s="8">
        <v>174</v>
      </c>
      <c r="H77" s="9">
        <v>1472</v>
      </c>
      <c r="I77" s="72"/>
      <c r="J77" s="72" t="s">
        <v>118</v>
      </c>
      <c r="K77" s="44"/>
    </row>
    <row r="78" spans="2:11" s="44" customFormat="1" ht="24.95" customHeight="1" x14ac:dyDescent="0.25">
      <c r="B78" s="62" t="s">
        <v>153</v>
      </c>
      <c r="C78" s="63">
        <f>C77/C$87</f>
        <v>0.33606041535556952</v>
      </c>
      <c r="D78" s="63">
        <f t="shared" ref="D78" si="98">D77/D$66</f>
        <v>0.38342440801457195</v>
      </c>
      <c r="E78" s="63">
        <f t="shared" ref="E78" si="99">E77/E$66</f>
        <v>0.24020442930153321</v>
      </c>
      <c r="F78" s="63">
        <f t="shared" ref="F78" si="100">F77/F$66</f>
        <v>0.3720073664825046</v>
      </c>
      <c r="G78" s="63">
        <f t="shared" ref="G78" si="101">G77/G$66</f>
        <v>0.27839999999999998</v>
      </c>
      <c r="H78" s="64">
        <f t="shared" ref="H78" si="102">H77/H$66</f>
        <v>0.33160621761658032</v>
      </c>
      <c r="I78" s="72"/>
      <c r="J78" s="72" t="s">
        <v>118</v>
      </c>
    </row>
    <row r="79" spans="2:11" ht="24.95" customHeight="1" x14ac:dyDescent="0.25">
      <c r="B79" s="44" t="s">
        <v>169</v>
      </c>
      <c r="C79" s="8">
        <v>22</v>
      </c>
      <c r="D79" s="8">
        <v>1</v>
      </c>
      <c r="E79" s="8">
        <v>7</v>
      </c>
      <c r="F79" s="8">
        <v>2</v>
      </c>
      <c r="G79" s="8">
        <v>1</v>
      </c>
      <c r="H79" s="9">
        <v>33</v>
      </c>
      <c r="I79" s="72"/>
      <c r="J79" s="72" t="s">
        <v>118</v>
      </c>
      <c r="K79" s="44"/>
    </row>
    <row r="80" spans="2:11" s="44" customFormat="1" ht="24.95" customHeight="1" x14ac:dyDescent="0.25">
      <c r="B80" s="62" t="s">
        <v>153</v>
      </c>
      <c r="C80" s="63">
        <f>C79/C$87</f>
        <v>1.3845185651353053E-2</v>
      </c>
      <c r="D80" s="63">
        <f t="shared" ref="D80" si="103">D79/D$66</f>
        <v>9.1074681238615665E-4</v>
      </c>
      <c r="E80" s="63">
        <f t="shared" ref="E80" si="104">E79/E$66</f>
        <v>1.192504258943782E-2</v>
      </c>
      <c r="F80" s="63">
        <f t="shared" ref="F80" si="105">F79/F$66</f>
        <v>3.6832412523020259E-3</v>
      </c>
      <c r="G80" s="63">
        <f t="shared" ref="G80" si="106">G79/G$66</f>
        <v>1.6000000000000001E-3</v>
      </c>
      <c r="H80" s="64">
        <f t="shared" ref="H80" si="107">H79/H$66</f>
        <v>7.4341067808064883E-3</v>
      </c>
      <c r="I80" s="72"/>
      <c r="J80" s="72" t="s">
        <v>118</v>
      </c>
    </row>
    <row r="81" spans="2:11" ht="24.95" customHeight="1" x14ac:dyDescent="0.25">
      <c r="B81" s="44" t="s">
        <v>170</v>
      </c>
      <c r="C81" s="8">
        <v>0</v>
      </c>
      <c r="D81" s="8">
        <v>0</v>
      </c>
      <c r="E81" s="8">
        <v>0</v>
      </c>
      <c r="F81" s="8">
        <v>1</v>
      </c>
      <c r="G81" s="8">
        <v>0</v>
      </c>
      <c r="H81" s="9">
        <v>1</v>
      </c>
      <c r="I81" s="72"/>
      <c r="J81" s="72" t="s">
        <v>118</v>
      </c>
      <c r="K81" s="44"/>
    </row>
    <row r="82" spans="2:11" s="44" customFormat="1" ht="24.95" customHeight="1" x14ac:dyDescent="0.25">
      <c r="B82" s="62" t="s">
        <v>153</v>
      </c>
      <c r="C82" s="63">
        <f>C81/C$87</f>
        <v>0</v>
      </c>
      <c r="D82" s="63">
        <f t="shared" ref="D82" si="108">D81/D$66</f>
        <v>0</v>
      </c>
      <c r="E82" s="63">
        <f t="shared" ref="E82" si="109">E81/E$66</f>
        <v>0</v>
      </c>
      <c r="F82" s="63">
        <f t="shared" ref="F82" si="110">F81/F$66</f>
        <v>1.841620626151013E-3</v>
      </c>
      <c r="G82" s="63">
        <f t="shared" ref="G82" si="111">G81/G$66</f>
        <v>0</v>
      </c>
      <c r="H82" s="64">
        <f t="shared" ref="H82" si="112">H81/H$66</f>
        <v>2.2527596305474206E-4</v>
      </c>
      <c r="I82" s="72"/>
      <c r="J82" s="72" t="s">
        <v>118</v>
      </c>
    </row>
    <row r="83" spans="2:11" ht="24.95" customHeight="1" x14ac:dyDescent="0.25">
      <c r="B83" s="44" t="s">
        <v>171</v>
      </c>
      <c r="C83" s="8">
        <v>93</v>
      </c>
      <c r="D83" s="8">
        <v>90</v>
      </c>
      <c r="E83" s="8">
        <v>15</v>
      </c>
      <c r="F83" s="8">
        <v>34</v>
      </c>
      <c r="G83" s="8">
        <v>42</v>
      </c>
      <c r="H83" s="9">
        <v>274</v>
      </c>
      <c r="I83" s="72"/>
      <c r="J83" s="72" t="s">
        <v>118</v>
      </c>
      <c r="K83" s="44"/>
    </row>
    <row r="84" spans="2:11" s="44" customFormat="1" ht="24.95" customHeight="1" x14ac:dyDescent="0.25">
      <c r="B84" s="62" t="s">
        <v>153</v>
      </c>
      <c r="C84" s="63">
        <f>C83/C$87</f>
        <v>5.8527375707992449E-2</v>
      </c>
      <c r="D84" s="63">
        <f t="shared" ref="D84" si="113">D83/D$66</f>
        <v>8.1967213114754092E-2</v>
      </c>
      <c r="E84" s="63">
        <f t="shared" ref="E84" si="114">E83/E$66</f>
        <v>2.5553662691652469E-2</v>
      </c>
      <c r="F84" s="63">
        <f t="shared" ref="F84" si="115">F83/F$66</f>
        <v>6.2615101289134445E-2</v>
      </c>
      <c r="G84" s="63">
        <f t="shared" ref="G84" si="116">G83/G$66</f>
        <v>6.7199999999999996E-2</v>
      </c>
      <c r="H84" s="64">
        <f t="shared" ref="H84" si="117">H83/H$66</f>
        <v>6.1725613876999326E-2</v>
      </c>
      <c r="I84" s="72"/>
      <c r="J84" s="72" t="s">
        <v>118</v>
      </c>
    </row>
    <row r="85" spans="2:11" ht="24.95" customHeight="1" x14ac:dyDescent="0.25">
      <c r="B85" s="44" t="s">
        <v>172</v>
      </c>
      <c r="C85" s="8">
        <v>1</v>
      </c>
      <c r="D85" s="8">
        <v>2</v>
      </c>
      <c r="E85" s="8">
        <v>0</v>
      </c>
      <c r="F85" s="8">
        <v>0</v>
      </c>
      <c r="G85" s="8">
        <v>0</v>
      </c>
      <c r="H85" s="9">
        <v>3</v>
      </c>
      <c r="I85" s="72"/>
      <c r="J85" s="72" t="s">
        <v>118</v>
      </c>
      <c r="K85" s="44"/>
    </row>
    <row r="86" spans="2:11" s="44" customFormat="1" ht="24.95" customHeight="1" x14ac:dyDescent="0.25">
      <c r="B86" s="62" t="s">
        <v>153</v>
      </c>
      <c r="C86" s="63">
        <f>C85/C$87</f>
        <v>6.2932662051604787E-4</v>
      </c>
      <c r="D86" s="63">
        <f t="shared" ref="D86" si="118">D85/D$66</f>
        <v>1.8214936247723133E-3</v>
      </c>
      <c r="E86" s="63">
        <f t="shared" ref="E86" si="119">E85/E$66</f>
        <v>0</v>
      </c>
      <c r="F86" s="63">
        <f t="shared" ref="F86" si="120">F85/F$66</f>
        <v>0</v>
      </c>
      <c r="G86" s="63">
        <f t="shared" ref="G86" si="121">G85/G$66</f>
        <v>0</v>
      </c>
      <c r="H86" s="64">
        <f t="shared" ref="H86" si="122">H85/H$66</f>
        <v>6.7582788916422613E-4</v>
      </c>
      <c r="I86" s="72"/>
      <c r="J86" s="72" t="s">
        <v>118</v>
      </c>
    </row>
    <row r="87" spans="2:11" ht="24.95" customHeight="1" x14ac:dyDescent="0.25">
      <c r="B87" s="44" t="s">
        <v>44</v>
      </c>
      <c r="C87" s="8">
        <v>1589</v>
      </c>
      <c r="D87" s="8">
        <v>1098</v>
      </c>
      <c r="E87" s="8">
        <v>587</v>
      </c>
      <c r="F87" s="8">
        <v>543</v>
      </c>
      <c r="G87" s="8">
        <v>692</v>
      </c>
      <c r="H87" s="9">
        <v>4509</v>
      </c>
      <c r="I87" s="72"/>
      <c r="J87" s="72" t="s">
        <v>118</v>
      </c>
      <c r="K87" s="44"/>
    </row>
  </sheetData>
  <mergeCells count="11">
    <mergeCell ref="I62:I66"/>
    <mergeCell ref="J62:J66"/>
    <mergeCell ref="I69:I87"/>
    <mergeCell ref="J69:J87"/>
    <mergeCell ref="I29:I43"/>
    <mergeCell ref="J29:J43"/>
    <mergeCell ref="I16:I26"/>
    <mergeCell ref="J16:J26"/>
    <mergeCell ref="I4:I13"/>
    <mergeCell ref="I46:I59"/>
    <mergeCell ref="J46:J59"/>
  </mergeCells>
  <phoneticPr fontId="2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06836ADC2F294B8C1FB5E31781F795" ma:contentTypeVersion="13" ma:contentTypeDescription="Crée un document." ma:contentTypeScope="" ma:versionID="d50f2a9ee682cb5660536d469f7ee7da">
  <xsd:schema xmlns:xsd="http://www.w3.org/2001/XMLSchema" xmlns:xs="http://www.w3.org/2001/XMLSchema" xmlns:p="http://schemas.microsoft.com/office/2006/metadata/properties" xmlns:ns2="150b5c43-21fe-4975-a381-69b54f38f2c3" xmlns:ns3="3337b61f-69e0-41ed-9a45-7cad388fd464" targetNamespace="http://schemas.microsoft.com/office/2006/metadata/properties" ma:root="true" ma:fieldsID="29698f0adbd86ab6ecf73f3bc44f3dfb" ns2:_="" ns3:_="">
    <xsd:import namespace="150b5c43-21fe-4975-a381-69b54f38f2c3"/>
    <xsd:import namespace="3337b61f-69e0-41ed-9a45-7cad388fd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b5c43-21fe-4975-a381-69b54f38f2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7b61f-69e0-41ed-9a45-7cad388fd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3C1DFD-C4A2-4696-B0D4-05B3860BD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A37716-D808-4509-ADCB-0536A91BF33B}">
  <ds:schemaRefs>
    <ds:schemaRef ds:uri="3337b61f-69e0-41ed-9a45-7cad388fd464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50b5c43-21fe-4975-a381-69b54f38f2c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B9A6ECA-FDC4-4DD9-884A-E6A8ED1C4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b5c43-21fe-4975-a381-69b54f38f2c3"/>
    <ds:schemaRef ds:uri="3337b61f-69e0-41ed-9a45-7cad388fd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</vt:lpstr>
      <vt:lpstr>Tableau de bord MJPM</vt:lpstr>
      <vt:lpstr>ISTF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dcterms:created xsi:type="dcterms:W3CDTF">2021-03-09T11:35:06Z</dcterms:created>
  <dcterms:modified xsi:type="dcterms:W3CDTF">2022-01-24T17:15:59Z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0x0101000306836ADC2F294B8C1FB5E31781F795</vt:lpwstr>
  </property>
</Properties>
</file>