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25" yWindow="60" windowWidth="14835" windowHeight="11175" tabRatio="944"/>
  </bookViews>
  <sheets>
    <sheet name="Titre" sheetId="8" r:id="rId1"/>
    <sheet name="Démographie des asso" sheetId="1" r:id="rId2"/>
    <sheet name="Asso employeuses" sheetId="22" r:id="rId3"/>
    <sheet name="Compléments-Objet" sheetId="3" r:id="rId4"/>
    <sheet name="Compléments-Cat Aires Urbaines" sheetId="4" r:id="rId5"/>
    <sheet name="Subventionnement Etat" sheetId="21" r:id="rId6"/>
    <sheet name="Ann-1 - Asso dissoutes x Objet" sheetId="9" r:id="rId7"/>
    <sheet name="Ann-2 - Asso par arrondissement" sheetId="11" r:id="rId8"/>
    <sheet name="Ann-3 - Créations 2019-2020" sheetId="12" r:id="rId9"/>
    <sheet name="Ann-4 - Créations x objet" sheetId="13" r:id="rId10"/>
    <sheet name="Définitions, sources &amp; autres" sheetId="10" r:id="rId11"/>
  </sheets>
  <calcPr calcId="144525"/>
</workbook>
</file>

<file path=xl/calcChain.xml><?xml version="1.0" encoding="utf-8"?>
<calcChain xmlns="http://schemas.openxmlformats.org/spreadsheetml/2006/main">
  <c r="H12" i="22" l="1"/>
  <c r="H7" i="22"/>
  <c r="H3" i="22"/>
  <c r="P11" i="13" l="1"/>
  <c r="P27" i="13"/>
  <c r="O11" i="13"/>
  <c r="O27" i="13"/>
  <c r="O33" i="13"/>
  <c r="R11" i="13"/>
  <c r="R27" i="13"/>
  <c r="V11" i="13"/>
  <c r="V27" i="13"/>
  <c r="Q30" i="13"/>
  <c r="O29" i="13"/>
  <c r="P29" i="13"/>
  <c r="Q29" i="13"/>
  <c r="R29" i="13"/>
  <c r="S29" i="13"/>
  <c r="T29" i="13"/>
  <c r="U29" i="13"/>
  <c r="V29" i="13"/>
  <c r="W29" i="13"/>
  <c r="O30" i="13"/>
  <c r="P30" i="13"/>
  <c r="R30" i="13"/>
  <c r="S30" i="13"/>
  <c r="T30" i="13"/>
  <c r="U30" i="13"/>
  <c r="V30" i="13"/>
  <c r="W30" i="13"/>
  <c r="O31" i="13"/>
  <c r="P31" i="13"/>
  <c r="Q31" i="13"/>
  <c r="R31" i="13"/>
  <c r="S31" i="13"/>
  <c r="T31" i="13"/>
  <c r="U31" i="13"/>
  <c r="V31" i="13"/>
  <c r="W31" i="13"/>
  <c r="O32" i="13"/>
  <c r="P32" i="13"/>
  <c r="Q32" i="13"/>
  <c r="R32" i="13"/>
  <c r="S32" i="13"/>
  <c r="T32" i="13"/>
  <c r="U32" i="13"/>
  <c r="V32" i="13"/>
  <c r="W32" i="13"/>
  <c r="O13" i="13"/>
  <c r="P13" i="13"/>
  <c r="Q13" i="13"/>
  <c r="R13" i="13"/>
  <c r="S13" i="13"/>
  <c r="T13" i="13"/>
  <c r="U13" i="13"/>
  <c r="V13" i="13"/>
  <c r="O14" i="13"/>
  <c r="P14" i="13"/>
  <c r="Q14" i="13"/>
  <c r="R14" i="13"/>
  <c r="S14" i="13"/>
  <c r="T14" i="13"/>
  <c r="U14" i="13"/>
  <c r="V14" i="13"/>
  <c r="O15" i="13"/>
  <c r="P15" i="13"/>
  <c r="Q15" i="13"/>
  <c r="R15" i="13"/>
  <c r="S15" i="13"/>
  <c r="T15" i="13"/>
  <c r="U15" i="13"/>
  <c r="V15" i="13"/>
  <c r="O5" i="13"/>
  <c r="O6" i="13"/>
  <c r="O7" i="13"/>
  <c r="O8" i="13"/>
  <c r="O9" i="13"/>
  <c r="O10" i="13"/>
  <c r="O12" i="13"/>
  <c r="E32" i="13"/>
  <c r="F32" i="13"/>
  <c r="G32" i="13"/>
  <c r="H32" i="13"/>
  <c r="I32" i="13"/>
  <c r="J32" i="13"/>
  <c r="K32" i="13"/>
  <c r="D32" i="13"/>
  <c r="E16" i="13"/>
  <c r="P16" i="13" s="1"/>
  <c r="F16" i="13"/>
  <c r="Q16" i="13" s="1"/>
  <c r="G16" i="13"/>
  <c r="H16" i="13"/>
  <c r="S16" i="13" s="1"/>
  <c r="I16" i="13"/>
  <c r="T16" i="13" s="1"/>
  <c r="J16" i="13"/>
  <c r="K16" i="13"/>
  <c r="D16" i="13"/>
  <c r="O16" i="13" s="1"/>
  <c r="L5" i="13"/>
  <c r="L6" i="13"/>
  <c r="L7" i="13"/>
  <c r="L8" i="13"/>
  <c r="L9" i="13"/>
  <c r="L10" i="13"/>
  <c r="L11" i="13"/>
  <c r="L12" i="13"/>
  <c r="L13" i="13"/>
  <c r="L14" i="13"/>
  <c r="L15" i="13"/>
  <c r="L33" i="12"/>
  <c r="Q33" i="12"/>
  <c r="L29" i="12"/>
  <c r="M29" i="12"/>
  <c r="N29" i="12"/>
  <c r="O29" i="12"/>
  <c r="P29" i="12"/>
  <c r="Q29" i="12"/>
  <c r="L30" i="12"/>
  <c r="M30" i="12"/>
  <c r="N30" i="12"/>
  <c r="O30" i="12"/>
  <c r="P30" i="12"/>
  <c r="Q30" i="12"/>
  <c r="L31" i="12"/>
  <c r="M31" i="12"/>
  <c r="N31" i="12"/>
  <c r="O31" i="12"/>
  <c r="P31" i="12"/>
  <c r="Q31" i="12"/>
  <c r="L32" i="12"/>
  <c r="M32" i="12"/>
  <c r="N32" i="12"/>
  <c r="O32" i="12"/>
  <c r="P32" i="12"/>
  <c r="Q32" i="12"/>
  <c r="L28" i="12"/>
  <c r="L13" i="12"/>
  <c r="M13" i="12"/>
  <c r="N13" i="12"/>
  <c r="O13" i="12"/>
  <c r="P13" i="12"/>
  <c r="L14" i="12"/>
  <c r="M14" i="12"/>
  <c r="N14" i="12"/>
  <c r="O14" i="12"/>
  <c r="P14" i="12"/>
  <c r="L15" i="12"/>
  <c r="M15" i="12"/>
  <c r="N15" i="12"/>
  <c r="O15" i="12"/>
  <c r="P15" i="12"/>
  <c r="L4" i="12"/>
  <c r="E32" i="12"/>
  <c r="F32" i="12"/>
  <c r="G32" i="12"/>
  <c r="H32" i="12"/>
  <c r="D32" i="12"/>
  <c r="E16" i="12"/>
  <c r="M16" i="12" s="1"/>
  <c r="F16" i="12"/>
  <c r="G16" i="12"/>
  <c r="H16" i="12"/>
  <c r="P16" i="12" s="1"/>
  <c r="D16" i="12"/>
  <c r="L16" i="12" s="1"/>
  <c r="I5" i="12"/>
  <c r="I6" i="12"/>
  <c r="I7" i="12"/>
  <c r="I8" i="12"/>
  <c r="I9" i="12"/>
  <c r="I10" i="12"/>
  <c r="I11" i="12"/>
  <c r="I12" i="12"/>
  <c r="I13" i="12"/>
  <c r="I14" i="12"/>
  <c r="I15" i="12"/>
  <c r="H4" i="11"/>
  <c r="I4" i="11" s="1"/>
  <c r="G22" i="11"/>
  <c r="G23" i="11"/>
  <c r="G24" i="11"/>
  <c r="G21" i="11"/>
  <c r="G18" i="11"/>
  <c r="G19" i="11"/>
  <c r="G20" i="11"/>
  <c r="G17" i="11"/>
  <c r="G14" i="11"/>
  <c r="G15" i="11"/>
  <c r="G16" i="11"/>
  <c r="G13" i="11"/>
  <c r="G10" i="11"/>
  <c r="G11" i="11"/>
  <c r="G9" i="11"/>
  <c r="G12" i="11"/>
  <c r="G8" i="11"/>
  <c r="G5" i="11"/>
  <c r="G6" i="11"/>
  <c r="G7" i="11"/>
  <c r="G4" i="11"/>
  <c r="F26" i="11"/>
  <c r="H5" i="11"/>
  <c r="H6" i="11"/>
  <c r="H8" i="11"/>
  <c r="H9" i="11"/>
  <c r="H10" i="11"/>
  <c r="H11" i="11"/>
  <c r="H13" i="11"/>
  <c r="H14" i="11"/>
  <c r="H15" i="11"/>
  <c r="H17" i="11"/>
  <c r="H18" i="11"/>
  <c r="H19" i="11"/>
  <c r="H21" i="11"/>
  <c r="H22" i="11"/>
  <c r="H23" i="11"/>
  <c r="U16" i="13" l="1"/>
  <c r="V16" i="13"/>
  <c r="R16" i="13"/>
  <c r="N16" i="12"/>
  <c r="O16" i="12"/>
  <c r="V3" i="9"/>
  <c r="N17" i="9"/>
  <c r="N6" i="9"/>
  <c r="J46" i="9" l="1"/>
  <c r="J35" i="9"/>
  <c r="J24" i="9"/>
  <c r="J13" i="9"/>
  <c r="J2" i="9"/>
  <c r="D11" i="9"/>
  <c r="E11" i="9"/>
  <c r="F11" i="9"/>
  <c r="G11" i="9"/>
  <c r="H11" i="9"/>
  <c r="H5" i="4"/>
  <c r="I3" i="4"/>
  <c r="H17" i="3" l="1"/>
  <c r="H4" i="3"/>
  <c r="H8" i="3"/>
  <c r="H15" i="1" l="1"/>
  <c r="C15" i="1"/>
  <c r="G4" i="1"/>
  <c r="F4" i="1"/>
  <c r="E4" i="1"/>
  <c r="D4" i="1"/>
  <c r="C4" i="1"/>
  <c r="P4" i="13" l="1"/>
  <c r="P20" i="13" s="1"/>
  <c r="Q4" i="13"/>
  <c r="Q20" i="13" s="1"/>
  <c r="R4" i="13"/>
  <c r="R20" i="13" s="1"/>
  <c r="S4" i="13"/>
  <c r="S20" i="13" s="1"/>
  <c r="T4" i="13"/>
  <c r="T20" i="13" s="1"/>
  <c r="U4" i="13"/>
  <c r="U20" i="13" s="1"/>
  <c r="V4" i="13"/>
  <c r="V20" i="13" s="1"/>
  <c r="P5" i="13"/>
  <c r="P21" i="13" s="1"/>
  <c r="Q5" i="13"/>
  <c r="Q21" i="13" s="1"/>
  <c r="R5" i="13"/>
  <c r="R21" i="13" s="1"/>
  <c r="S5" i="13"/>
  <c r="S21" i="13" s="1"/>
  <c r="T5" i="13"/>
  <c r="T21" i="13" s="1"/>
  <c r="U5" i="13"/>
  <c r="U21" i="13" s="1"/>
  <c r="V5" i="13"/>
  <c r="V21" i="13" s="1"/>
  <c r="P6" i="13"/>
  <c r="P22" i="13" s="1"/>
  <c r="Q6" i="13"/>
  <c r="Q22" i="13" s="1"/>
  <c r="R6" i="13"/>
  <c r="R22" i="13" s="1"/>
  <c r="S6" i="13"/>
  <c r="S22" i="13" s="1"/>
  <c r="T6" i="13"/>
  <c r="T22" i="13" s="1"/>
  <c r="U6" i="13"/>
  <c r="U22" i="13" s="1"/>
  <c r="V6" i="13"/>
  <c r="V22" i="13" s="1"/>
  <c r="P7" i="13"/>
  <c r="Q7" i="13"/>
  <c r="R7" i="13"/>
  <c r="R23" i="13" s="1"/>
  <c r="S7" i="13"/>
  <c r="T7" i="13"/>
  <c r="U7" i="13"/>
  <c r="V7" i="13"/>
  <c r="V23" i="13" s="1"/>
  <c r="P8" i="13"/>
  <c r="P24" i="13" s="1"/>
  <c r="Q8" i="13"/>
  <c r="Q24" i="13" s="1"/>
  <c r="R8" i="13"/>
  <c r="R24" i="13" s="1"/>
  <c r="S8" i="13"/>
  <c r="S24" i="13" s="1"/>
  <c r="T8" i="13"/>
  <c r="T24" i="13" s="1"/>
  <c r="U8" i="13"/>
  <c r="U24" i="13" s="1"/>
  <c r="V8" i="13"/>
  <c r="V24" i="13" s="1"/>
  <c r="P9" i="13"/>
  <c r="P25" i="13" s="1"/>
  <c r="Q9" i="13"/>
  <c r="Q25" i="13" s="1"/>
  <c r="R9" i="13"/>
  <c r="R25" i="13" s="1"/>
  <c r="S9" i="13"/>
  <c r="S25" i="13" s="1"/>
  <c r="T9" i="13"/>
  <c r="T25" i="13" s="1"/>
  <c r="U9" i="13"/>
  <c r="U25" i="13" s="1"/>
  <c r="V9" i="13"/>
  <c r="V25" i="13" s="1"/>
  <c r="P10" i="13"/>
  <c r="P26" i="13" s="1"/>
  <c r="Q10" i="13"/>
  <c r="Q26" i="13" s="1"/>
  <c r="R10" i="13"/>
  <c r="R26" i="13" s="1"/>
  <c r="S10" i="13"/>
  <c r="S26" i="13" s="1"/>
  <c r="T10" i="13"/>
  <c r="T26" i="13" s="1"/>
  <c r="U10" i="13"/>
  <c r="U26" i="13" s="1"/>
  <c r="V10" i="13"/>
  <c r="V26" i="13" s="1"/>
  <c r="Q11" i="13"/>
  <c r="Q27" i="13" s="1"/>
  <c r="S11" i="13"/>
  <c r="S27" i="13" s="1"/>
  <c r="T11" i="13"/>
  <c r="T27" i="13" s="1"/>
  <c r="U11" i="13"/>
  <c r="U27" i="13" s="1"/>
  <c r="P12" i="13"/>
  <c r="P28" i="13" s="1"/>
  <c r="Q12" i="13"/>
  <c r="Q28" i="13" s="1"/>
  <c r="R12" i="13"/>
  <c r="R28" i="13" s="1"/>
  <c r="S12" i="13"/>
  <c r="S28" i="13" s="1"/>
  <c r="T12" i="13"/>
  <c r="T28" i="13" s="1"/>
  <c r="U12" i="13"/>
  <c r="U28" i="13" s="1"/>
  <c r="V12" i="13"/>
  <c r="V28" i="13" s="1"/>
  <c r="O4" i="13"/>
  <c r="O20" i="13" s="1"/>
  <c r="O21" i="13"/>
  <c r="O22" i="13"/>
  <c r="O24" i="13"/>
  <c r="O25" i="13"/>
  <c r="O26" i="13"/>
  <c r="O28" i="13"/>
  <c r="L20" i="13"/>
  <c r="L21" i="13"/>
  <c r="L22" i="13"/>
  <c r="L23" i="13"/>
  <c r="L24" i="13"/>
  <c r="L25" i="13"/>
  <c r="L26" i="13"/>
  <c r="L27" i="13"/>
  <c r="L28" i="13"/>
  <c r="L29" i="13"/>
  <c r="W13" i="13" s="1"/>
  <c r="L30" i="13"/>
  <c r="W14" i="13" s="1"/>
  <c r="L31" i="13"/>
  <c r="W15" i="13" s="1"/>
  <c r="L4" i="13"/>
  <c r="L5" i="12"/>
  <c r="L21" i="12" s="1"/>
  <c r="M5" i="12"/>
  <c r="M21" i="12" s="1"/>
  <c r="N5" i="12"/>
  <c r="N21" i="12" s="1"/>
  <c r="O5" i="12"/>
  <c r="O21" i="12" s="1"/>
  <c r="P5" i="12"/>
  <c r="P21" i="12" s="1"/>
  <c r="L6" i="12"/>
  <c r="L22" i="12" s="1"/>
  <c r="M6" i="12"/>
  <c r="M22" i="12" s="1"/>
  <c r="N6" i="12"/>
  <c r="N22" i="12" s="1"/>
  <c r="O6" i="12"/>
  <c r="O22" i="12" s="1"/>
  <c r="P6" i="12"/>
  <c r="P22" i="12" s="1"/>
  <c r="L7" i="12"/>
  <c r="M7" i="12"/>
  <c r="N7" i="12"/>
  <c r="O7" i="12"/>
  <c r="P7" i="12"/>
  <c r="L8" i="12"/>
  <c r="L24" i="12" s="1"/>
  <c r="M8" i="12"/>
  <c r="M24" i="12" s="1"/>
  <c r="N8" i="12"/>
  <c r="N24" i="12" s="1"/>
  <c r="O8" i="12"/>
  <c r="O24" i="12" s="1"/>
  <c r="P8" i="12"/>
  <c r="P24" i="12" s="1"/>
  <c r="L9" i="12"/>
  <c r="L25" i="12" s="1"/>
  <c r="M9" i="12"/>
  <c r="M25" i="12" s="1"/>
  <c r="N9" i="12"/>
  <c r="N25" i="12" s="1"/>
  <c r="O9" i="12"/>
  <c r="O25" i="12" s="1"/>
  <c r="P9" i="12"/>
  <c r="P25" i="12" s="1"/>
  <c r="L10" i="12"/>
  <c r="L26" i="12" s="1"/>
  <c r="M10" i="12"/>
  <c r="M26" i="12" s="1"/>
  <c r="N10" i="12"/>
  <c r="N26" i="12" s="1"/>
  <c r="O10" i="12"/>
  <c r="O26" i="12" s="1"/>
  <c r="P10" i="12"/>
  <c r="P26" i="12" s="1"/>
  <c r="L11" i="12"/>
  <c r="L27" i="12" s="1"/>
  <c r="M11" i="12"/>
  <c r="M27" i="12" s="1"/>
  <c r="N11" i="12"/>
  <c r="N27" i="12" s="1"/>
  <c r="O11" i="12"/>
  <c r="O27" i="12" s="1"/>
  <c r="P11" i="12"/>
  <c r="P27" i="12" s="1"/>
  <c r="L12" i="12"/>
  <c r="M12" i="12"/>
  <c r="M28" i="12" s="1"/>
  <c r="N12" i="12"/>
  <c r="N28" i="12" s="1"/>
  <c r="O12" i="12"/>
  <c r="O28" i="12" s="1"/>
  <c r="P12" i="12"/>
  <c r="P28" i="12" s="1"/>
  <c r="M4" i="12"/>
  <c r="M20" i="12" s="1"/>
  <c r="N4" i="12"/>
  <c r="N20" i="12" s="1"/>
  <c r="O4" i="12"/>
  <c r="O20" i="12" s="1"/>
  <c r="P4" i="12"/>
  <c r="P20" i="12" s="1"/>
  <c r="L20" i="12"/>
  <c r="I20" i="12"/>
  <c r="I21" i="12"/>
  <c r="I22" i="12"/>
  <c r="Q6" i="12" s="1"/>
  <c r="I23" i="12"/>
  <c r="I24" i="12"/>
  <c r="I25" i="12"/>
  <c r="I26" i="12"/>
  <c r="I27" i="12"/>
  <c r="I28" i="12"/>
  <c r="I29" i="12"/>
  <c r="Q13" i="12" s="1"/>
  <c r="I30" i="12"/>
  <c r="Q14" i="12" s="1"/>
  <c r="I31" i="12"/>
  <c r="Q15" i="12" s="1"/>
  <c r="I4" i="12"/>
  <c r="I16" i="12" s="1"/>
  <c r="L32" i="13" l="1"/>
  <c r="W4" i="13"/>
  <c r="W20" i="13" s="1"/>
  <c r="L16" i="13"/>
  <c r="W16" i="13" s="1"/>
  <c r="U33" i="13"/>
  <c r="Q33" i="13"/>
  <c r="T33" i="13"/>
  <c r="P33" i="13"/>
  <c r="W12" i="13"/>
  <c r="W28" i="13" s="1"/>
  <c r="W11" i="13"/>
  <c r="W27" i="13" s="1"/>
  <c r="W7" i="13"/>
  <c r="W23" i="13" s="1"/>
  <c r="W8" i="13"/>
  <c r="W24" i="13" s="1"/>
  <c r="W10" i="13"/>
  <c r="W26" i="13" s="1"/>
  <c r="W6" i="13"/>
  <c r="W22" i="13" s="1"/>
  <c r="U23" i="13"/>
  <c r="Q23" i="13"/>
  <c r="W9" i="13"/>
  <c r="W25" i="13" s="1"/>
  <c r="W5" i="13"/>
  <c r="W21" i="13" s="1"/>
  <c r="S33" i="13"/>
  <c r="T23" i="13"/>
  <c r="P23" i="13"/>
  <c r="V33" i="13"/>
  <c r="R33" i="13"/>
  <c r="S23" i="13"/>
  <c r="O23" i="13"/>
  <c r="I32" i="12"/>
  <c r="Q16" i="12" s="1"/>
  <c r="P23" i="12"/>
  <c r="P33" i="12"/>
  <c r="L23" i="12"/>
  <c r="O33" i="12"/>
  <c r="O23" i="12"/>
  <c r="M23" i="12"/>
  <c r="M33" i="12"/>
  <c r="N33" i="12"/>
  <c r="N23" i="12"/>
  <c r="Q9" i="12"/>
  <c r="Q25" i="12" s="1"/>
  <c r="Q8" i="12"/>
  <c r="Q24" i="12" s="1"/>
  <c r="Q5" i="12"/>
  <c r="Q21" i="12" s="1"/>
  <c r="Q12" i="12"/>
  <c r="Q28" i="12" s="1"/>
  <c r="Q10" i="12"/>
  <c r="Q26" i="12" s="1"/>
  <c r="Q22" i="12"/>
  <c r="Q11" i="12"/>
  <c r="Q27" i="12" s="1"/>
  <c r="Q7" i="12"/>
  <c r="Q4" i="12"/>
  <c r="Q20" i="12" s="1"/>
  <c r="I5" i="11"/>
  <c r="I6" i="11"/>
  <c r="I8" i="11"/>
  <c r="I9" i="11"/>
  <c r="I10" i="11"/>
  <c r="I11" i="11"/>
  <c r="I13" i="11"/>
  <c r="I14" i="11"/>
  <c r="I15" i="11"/>
  <c r="I17" i="11"/>
  <c r="I18" i="11"/>
  <c r="I19" i="11"/>
  <c r="I21" i="11"/>
  <c r="I22" i="11"/>
  <c r="I23" i="11"/>
  <c r="D24" i="11"/>
  <c r="H24" i="11" s="1"/>
  <c r="I24" i="11" s="1"/>
  <c r="D20" i="11"/>
  <c r="D16" i="11"/>
  <c r="D12" i="11"/>
  <c r="D7" i="11"/>
  <c r="W33" i="13" l="1"/>
  <c r="Q23" i="12"/>
  <c r="H16" i="11"/>
  <c r="I16" i="11" s="1"/>
  <c r="H20" i="11"/>
  <c r="I20" i="11" s="1"/>
  <c r="H7" i="11"/>
  <c r="I7" i="11" s="1"/>
  <c r="H12" i="11"/>
  <c r="I12" i="11" s="1"/>
  <c r="D26" i="11"/>
  <c r="H26" i="11" s="1"/>
  <c r="I26" i="11" s="1"/>
  <c r="M11" i="9"/>
  <c r="L4" i="9"/>
  <c r="M4" i="9"/>
  <c r="N4" i="9"/>
  <c r="O4" i="9"/>
  <c r="P4" i="9"/>
  <c r="L5" i="9"/>
  <c r="M5" i="9"/>
  <c r="N5" i="9"/>
  <c r="O5" i="9"/>
  <c r="P5" i="9"/>
  <c r="L6" i="9"/>
  <c r="M6" i="9"/>
  <c r="O6" i="9"/>
  <c r="P6" i="9"/>
  <c r="L7" i="9"/>
  <c r="M7" i="9"/>
  <c r="N7" i="9"/>
  <c r="O7" i="9"/>
  <c r="P7" i="9"/>
  <c r="L8" i="9"/>
  <c r="M8" i="9"/>
  <c r="N8" i="9"/>
  <c r="O8" i="9"/>
  <c r="P8" i="9"/>
  <c r="L9" i="9"/>
  <c r="M9" i="9"/>
  <c r="N9" i="9"/>
  <c r="O9" i="9"/>
  <c r="P9" i="9"/>
  <c r="L10" i="9"/>
  <c r="M10" i="9"/>
  <c r="N10" i="9"/>
  <c r="O10" i="9"/>
  <c r="P10" i="9"/>
  <c r="M3" i="9"/>
  <c r="N3" i="9"/>
  <c r="O3" i="9"/>
  <c r="P3" i="9"/>
  <c r="L3" i="9"/>
  <c r="N11" i="9"/>
  <c r="O11" i="9"/>
  <c r="P11" i="9"/>
  <c r="L11" i="9"/>
  <c r="I10" i="9"/>
  <c r="AA10" i="9" s="1"/>
  <c r="I9" i="9"/>
  <c r="X9" i="9" s="1"/>
  <c r="I8" i="9"/>
  <c r="W8" i="9" s="1"/>
  <c r="I7" i="9"/>
  <c r="W7" i="9" s="1"/>
  <c r="I6" i="9"/>
  <c r="AA6" i="9" s="1"/>
  <c r="I5" i="9"/>
  <c r="X5" i="9" s="1"/>
  <c r="I4" i="9"/>
  <c r="Y4" i="9" s="1"/>
  <c r="I3" i="9"/>
  <c r="W3" i="9" s="1"/>
  <c r="Z4" i="9" l="1"/>
  <c r="V4" i="9"/>
  <c r="Z9" i="9"/>
  <c r="V5" i="9"/>
  <c r="V8" i="9"/>
  <c r="X10" i="9"/>
  <c r="Y10" i="9"/>
  <c r="Y5" i="9"/>
  <c r="Z8" i="9"/>
  <c r="V9" i="9"/>
  <c r="Y6" i="9"/>
  <c r="Z5" i="9"/>
  <c r="X6" i="9"/>
  <c r="Y9" i="9"/>
  <c r="AA3" i="9"/>
  <c r="X3" i="9"/>
  <c r="W4" i="9"/>
  <c r="X7" i="9"/>
  <c r="AA8" i="9"/>
  <c r="I11" i="9"/>
  <c r="Q4" i="9" s="1"/>
  <c r="Y3" i="9"/>
  <c r="X4" i="9"/>
  <c r="W5" i="9"/>
  <c r="AA5" i="9"/>
  <c r="V6" i="9"/>
  <c r="Z6" i="9"/>
  <c r="Y7" i="9"/>
  <c r="X8" i="9"/>
  <c r="W9" i="9"/>
  <c r="AA9" i="9"/>
  <c r="V10" i="9"/>
  <c r="Z10" i="9"/>
  <c r="AA7" i="9"/>
  <c r="AA4" i="9"/>
  <c r="Z3" i="9"/>
  <c r="W6" i="9"/>
  <c r="V7" i="9"/>
  <c r="Z7" i="9"/>
  <c r="Y8" i="9"/>
  <c r="W10" i="9"/>
  <c r="C34" i="4"/>
  <c r="J3" i="4"/>
  <c r="J3" i="3"/>
  <c r="Q3" i="9" l="1"/>
  <c r="Q6" i="9"/>
  <c r="Q10" i="9"/>
  <c r="Z11" i="9"/>
  <c r="W11" i="9"/>
  <c r="Q7" i="9"/>
  <c r="Q9" i="9"/>
  <c r="Q11" i="9"/>
  <c r="Q5" i="9"/>
  <c r="Q8" i="9"/>
  <c r="X11" i="9"/>
  <c r="V11" i="9"/>
  <c r="AA11" i="9"/>
  <c r="Y11" i="9"/>
  <c r="L17" i="1" l="1"/>
  <c r="L18" i="1" s="1"/>
  <c r="C17" i="1"/>
  <c r="H55" i="9" l="1"/>
  <c r="P55" i="9" s="1"/>
  <c r="G55" i="9"/>
  <c r="O51" i="9" s="1"/>
  <c r="F55" i="9"/>
  <c r="E55" i="9"/>
  <c r="M47" i="9" s="1"/>
  <c r="D55" i="9"/>
  <c r="L52" i="9" s="1"/>
  <c r="O54" i="9"/>
  <c r="I54" i="9"/>
  <c r="O53" i="9"/>
  <c r="I53" i="9"/>
  <c r="O52" i="9"/>
  <c r="N52" i="9"/>
  <c r="I52" i="9"/>
  <c r="I51" i="9"/>
  <c r="O50" i="9"/>
  <c r="I50" i="9"/>
  <c r="O49" i="9"/>
  <c r="I49" i="9"/>
  <c r="O48" i="9"/>
  <c r="N48" i="9"/>
  <c r="M48" i="9"/>
  <c r="I48" i="9"/>
  <c r="I47" i="9"/>
  <c r="H44" i="9"/>
  <c r="P44" i="9" s="1"/>
  <c r="G44" i="9"/>
  <c r="O40" i="9" s="1"/>
  <c r="F44" i="9"/>
  <c r="E44" i="9"/>
  <c r="D44" i="9"/>
  <c r="L44" i="9" s="1"/>
  <c r="I43" i="9"/>
  <c r="I42" i="9"/>
  <c r="N41" i="9"/>
  <c r="I41" i="9"/>
  <c r="I40" i="9"/>
  <c r="I39" i="9"/>
  <c r="P38" i="9"/>
  <c r="N38" i="9"/>
  <c r="I38" i="9"/>
  <c r="L37" i="9"/>
  <c r="I37" i="9"/>
  <c r="I36" i="9"/>
  <c r="H33" i="9"/>
  <c r="P32" i="9" s="1"/>
  <c r="G33" i="9"/>
  <c r="O29" i="9" s="1"/>
  <c r="F33" i="9"/>
  <c r="N26" i="9" s="1"/>
  <c r="E33" i="9"/>
  <c r="M30" i="9" s="1"/>
  <c r="D33" i="9"/>
  <c r="L33" i="9" s="1"/>
  <c r="O32" i="9"/>
  <c r="I32" i="9"/>
  <c r="O31" i="9"/>
  <c r="I31" i="9"/>
  <c r="L30" i="9"/>
  <c r="I30" i="9"/>
  <c r="I29" i="9"/>
  <c r="I28" i="9"/>
  <c r="P27" i="9"/>
  <c r="I27" i="9"/>
  <c r="M26" i="9"/>
  <c r="I26" i="9"/>
  <c r="M25" i="9"/>
  <c r="I25" i="9"/>
  <c r="H22" i="9"/>
  <c r="P19" i="9" s="1"/>
  <c r="G22" i="9"/>
  <c r="F22" i="9"/>
  <c r="N20" i="9" s="1"/>
  <c r="E22" i="9"/>
  <c r="D22" i="9"/>
  <c r="L17" i="9" s="1"/>
  <c r="P21" i="9"/>
  <c r="I21" i="9"/>
  <c r="I20" i="9"/>
  <c r="I19" i="9"/>
  <c r="P18" i="9"/>
  <c r="M18" i="9"/>
  <c r="I18" i="9"/>
  <c r="P17" i="9"/>
  <c r="I17" i="9"/>
  <c r="P16" i="9"/>
  <c r="L16" i="9"/>
  <c r="I16" i="9"/>
  <c r="L15" i="9"/>
  <c r="I15" i="9"/>
  <c r="I14" i="9"/>
  <c r="O55" i="9" l="1"/>
  <c r="L41" i="9"/>
  <c r="P42" i="9"/>
  <c r="L38" i="9"/>
  <c r="P39" i="9"/>
  <c r="P41" i="9"/>
  <c r="P43" i="9"/>
  <c r="P25" i="9"/>
  <c r="P26" i="9"/>
  <c r="L29" i="9"/>
  <c r="P30" i="9"/>
  <c r="P33" i="9"/>
  <c r="L28" i="9"/>
  <c r="P29" i="9"/>
  <c r="P31" i="9"/>
  <c r="L25" i="9"/>
  <c r="L26" i="9"/>
  <c r="L27" i="9"/>
  <c r="P28" i="9"/>
  <c r="L20" i="9"/>
  <c r="M52" i="9"/>
  <c r="L14" i="9"/>
  <c r="P15" i="9"/>
  <c r="L18" i="9"/>
  <c r="L19" i="9"/>
  <c r="P20" i="9"/>
  <c r="P22" i="9"/>
  <c r="O30" i="9"/>
  <c r="L36" i="9"/>
  <c r="O37" i="9"/>
  <c r="L39" i="9"/>
  <c r="L40" i="9"/>
  <c r="L42" i="9"/>
  <c r="L43" i="9"/>
  <c r="I44" i="9"/>
  <c r="Q37" i="9" s="1"/>
  <c r="L47" i="9"/>
  <c r="P14" i="9"/>
  <c r="O33" i="9"/>
  <c r="P36" i="9"/>
  <c r="P37" i="9"/>
  <c r="O38" i="9"/>
  <c r="O39" i="9"/>
  <c r="P40" i="9"/>
  <c r="O41" i="9"/>
  <c r="O42" i="9"/>
  <c r="O43" i="9"/>
  <c r="O44" i="9"/>
  <c r="P50" i="9"/>
  <c r="P49" i="9"/>
  <c r="L48" i="9"/>
  <c r="P48" i="9"/>
  <c r="P51" i="9"/>
  <c r="M36" i="9"/>
  <c r="M37" i="9"/>
  <c r="Q39" i="9"/>
  <c r="M29" i="9"/>
  <c r="V15" i="9"/>
  <c r="W15" i="9"/>
  <c r="AA15" i="9"/>
  <c r="Y15" i="9"/>
  <c r="Z15" i="9"/>
  <c r="X15" i="9"/>
  <c r="W17" i="9"/>
  <c r="AA17" i="9"/>
  <c r="X17" i="9"/>
  <c r="Z17" i="9"/>
  <c r="Y17" i="9"/>
  <c r="V17" i="9"/>
  <c r="Y20" i="9"/>
  <c r="Z20" i="9"/>
  <c r="AA20" i="9"/>
  <c r="V20" i="9"/>
  <c r="W20" i="9"/>
  <c r="X20" i="9"/>
  <c r="O18" i="9"/>
  <c r="V14" i="9"/>
  <c r="W14" i="9"/>
  <c r="X14" i="9"/>
  <c r="Y14" i="9"/>
  <c r="Z14" i="9"/>
  <c r="AA14" i="9"/>
  <c r="W21" i="9"/>
  <c r="AA21" i="9"/>
  <c r="Y21" i="9"/>
  <c r="V21" i="9"/>
  <c r="X21" i="9"/>
  <c r="Z21" i="9"/>
  <c r="Y18" i="9"/>
  <c r="Z18" i="9"/>
  <c r="W18" i="9"/>
  <c r="V18" i="9"/>
  <c r="AA18" i="9"/>
  <c r="X18" i="9"/>
  <c r="O15" i="9"/>
  <c r="O16" i="9"/>
  <c r="O17" i="9"/>
  <c r="O19" i="9"/>
  <c r="L21" i="9"/>
  <c r="M19" i="9"/>
  <c r="L22" i="9"/>
  <c r="X16" i="9"/>
  <c r="Y16" i="9"/>
  <c r="Z16" i="9"/>
  <c r="AA16" i="9"/>
  <c r="V16" i="9"/>
  <c r="W16" i="9"/>
  <c r="Z19" i="9"/>
  <c r="W19" i="9"/>
  <c r="AA19" i="9"/>
  <c r="X19" i="9"/>
  <c r="Y19" i="9"/>
  <c r="V19" i="9"/>
  <c r="O20" i="9"/>
  <c r="O21" i="9"/>
  <c r="N15" i="9"/>
  <c r="O22" i="9"/>
  <c r="L53" i="9"/>
  <c r="L54" i="9"/>
  <c r="I55" i="9"/>
  <c r="Q50" i="9" s="1"/>
  <c r="L55" i="9"/>
  <c r="M15" i="9"/>
  <c r="M40" i="9"/>
  <c r="P47" i="9"/>
  <c r="L49" i="9"/>
  <c r="L50" i="9"/>
  <c r="L51" i="9"/>
  <c r="O26" i="9"/>
  <c r="O27" i="9"/>
  <c r="O28" i="9"/>
  <c r="L31" i="9"/>
  <c r="L32" i="9"/>
  <c r="M41" i="9"/>
  <c r="M51" i="9"/>
  <c r="P52" i="9"/>
  <c r="P53" i="9"/>
  <c r="P54" i="9"/>
  <c r="I22" i="9"/>
  <c r="Y22" i="9" s="1"/>
  <c r="N33" i="9"/>
  <c r="N32" i="9"/>
  <c r="N28" i="9"/>
  <c r="N29" i="9"/>
  <c r="N25" i="9"/>
  <c r="N30" i="9"/>
  <c r="N42" i="9"/>
  <c r="N44" i="9"/>
  <c r="N43" i="9"/>
  <c r="N39" i="9"/>
  <c r="N40" i="9"/>
  <c r="N36" i="9"/>
  <c r="N27" i="9"/>
  <c r="M20" i="9"/>
  <c r="M16" i="9"/>
  <c r="M22" i="9"/>
  <c r="M21" i="9"/>
  <c r="M17" i="9"/>
  <c r="Q41" i="9"/>
  <c r="N22" i="9"/>
  <c r="N21" i="9"/>
  <c r="N18" i="9"/>
  <c r="N14" i="9"/>
  <c r="Q17" i="9"/>
  <c r="N19" i="9"/>
  <c r="M14" i="9"/>
  <c r="N16" i="9"/>
  <c r="Q21" i="9"/>
  <c r="N31" i="9"/>
  <c r="M31" i="9"/>
  <c r="M27" i="9"/>
  <c r="M33" i="9"/>
  <c r="M32" i="9"/>
  <c r="M28" i="9"/>
  <c r="I33" i="9"/>
  <c r="Q32" i="9" s="1"/>
  <c r="Q36" i="9"/>
  <c r="N37" i="9"/>
  <c r="Q42" i="9"/>
  <c r="Q43" i="9"/>
  <c r="Q47" i="9"/>
  <c r="N53" i="9"/>
  <c r="N49" i="9"/>
  <c r="N55" i="9"/>
  <c r="N54" i="9"/>
  <c r="N50" i="9"/>
  <c r="N51" i="9"/>
  <c r="N47" i="9"/>
  <c r="M39" i="9"/>
  <c r="M43" i="9"/>
  <c r="M44" i="9"/>
  <c r="M50" i="9"/>
  <c r="M54" i="9"/>
  <c r="M55" i="9"/>
  <c r="O14" i="9"/>
  <c r="O25" i="9"/>
  <c r="O36" i="9"/>
  <c r="M38" i="9"/>
  <c r="M42" i="9"/>
  <c r="O47" i="9"/>
  <c r="M49" i="9"/>
  <c r="M53" i="9"/>
  <c r="Q40" i="9" l="1"/>
  <c r="Q38" i="9"/>
  <c r="Q44" i="9"/>
  <c r="W22" i="9"/>
  <c r="V22" i="9"/>
  <c r="Q20" i="9"/>
  <c r="Q28" i="9"/>
  <c r="X22" i="9"/>
  <c r="Z22" i="9"/>
  <c r="AA22" i="9"/>
  <c r="Q49" i="9"/>
  <c r="Q55" i="9"/>
  <c r="Q53" i="9"/>
  <c r="Q48" i="9"/>
  <c r="Q51" i="9"/>
  <c r="Q52" i="9"/>
  <c r="Q54" i="9"/>
  <c r="Q27" i="9"/>
  <c r="Q33" i="9"/>
  <c r="Q26" i="9"/>
  <c r="Q30" i="9"/>
  <c r="Q29" i="9"/>
  <c r="Q25" i="9"/>
  <c r="Q31" i="9"/>
  <c r="Q22" i="9"/>
  <c r="Q18" i="9"/>
  <c r="Q19" i="9"/>
  <c r="Q14" i="9"/>
  <c r="Q15" i="9"/>
  <c r="Q16" i="9"/>
  <c r="E34" i="4"/>
  <c r="G34" i="4" l="1"/>
  <c r="F34" i="4"/>
  <c r="H34" i="4"/>
  <c r="D34" i="4"/>
  <c r="D3" i="3"/>
  <c r="D3" i="4" s="1"/>
  <c r="D27" i="4" s="1"/>
  <c r="E3" i="3"/>
  <c r="F3" i="3"/>
  <c r="F3" i="4" s="1"/>
  <c r="G3" i="3"/>
  <c r="G3" i="4" s="1"/>
  <c r="G18" i="4" s="1"/>
  <c r="C3" i="3"/>
  <c r="E3" i="4" l="1"/>
  <c r="E18" i="4" s="1"/>
  <c r="E29" i="3"/>
  <c r="D33" i="3"/>
  <c r="C3" i="4"/>
  <c r="C18" i="4" s="1"/>
  <c r="C5" i="3"/>
  <c r="C21" i="3"/>
  <c r="F29" i="3"/>
  <c r="D35" i="4"/>
  <c r="C13" i="3"/>
  <c r="G13" i="3"/>
  <c r="D5" i="3"/>
  <c r="G21" i="3"/>
  <c r="D12" i="4"/>
  <c r="E30" i="4"/>
  <c r="E21" i="4"/>
  <c r="E35" i="4"/>
  <c r="E6" i="4"/>
  <c r="E27" i="4"/>
  <c r="E17" i="3"/>
  <c r="E25" i="3"/>
  <c r="G35" i="4"/>
  <c r="G21" i="4"/>
  <c r="G6" i="4"/>
  <c r="F21" i="4"/>
  <c r="F15" i="4"/>
  <c r="F27" i="4"/>
  <c r="F9" i="4"/>
  <c r="G5" i="3"/>
  <c r="D9" i="3"/>
  <c r="F13" i="3"/>
  <c r="C9" i="3"/>
  <c r="F17" i="3"/>
  <c r="F21" i="3"/>
  <c r="D25" i="3"/>
  <c r="C33" i="3"/>
  <c r="G33" i="3"/>
  <c r="E12" i="4"/>
  <c r="F35" i="4"/>
  <c r="G27" i="4"/>
  <c r="G15" i="4"/>
  <c r="D21" i="4"/>
  <c r="D6" i="4"/>
  <c r="E9" i="3"/>
  <c r="E5" i="3"/>
  <c r="F9" i="3"/>
  <c r="D13" i="3"/>
  <c r="C17" i="3"/>
  <c r="D17" i="3"/>
  <c r="D21" i="3"/>
  <c r="F25" i="3"/>
  <c r="C29" i="3"/>
  <c r="G29" i="3"/>
  <c r="E33" i="3"/>
  <c r="D9" i="4"/>
  <c r="F24" i="4"/>
  <c r="F12" i="4"/>
  <c r="G30" i="4"/>
  <c r="G12" i="4"/>
  <c r="D30" i="4"/>
  <c r="F5" i="3"/>
  <c r="G9" i="3"/>
  <c r="E13" i="3"/>
  <c r="G17" i="3"/>
  <c r="E21" i="3"/>
  <c r="C25" i="3"/>
  <c r="G25" i="3"/>
  <c r="D29" i="3"/>
  <c r="F33" i="3"/>
  <c r="D15" i="4"/>
  <c r="F6" i="4"/>
  <c r="F30" i="4"/>
  <c r="F18" i="4"/>
  <c r="G9" i="4"/>
  <c r="G17" i="1"/>
  <c r="F17" i="1"/>
  <c r="E17" i="1"/>
  <c r="D17" i="1"/>
  <c r="H16" i="1"/>
  <c r="G15" i="1"/>
  <c r="F15" i="1"/>
  <c r="E15" i="1"/>
  <c r="D15" i="1"/>
  <c r="C21" i="4" l="1"/>
  <c r="C12" i="4"/>
  <c r="C9" i="4"/>
  <c r="E15" i="4"/>
  <c r="E9" i="4"/>
  <c r="E24" i="4"/>
  <c r="C35" i="4"/>
  <c r="C6" i="4"/>
  <c r="C27" i="4"/>
  <c r="C15" i="4"/>
  <c r="H3" i="1" l="1"/>
  <c r="H3" i="3" l="1"/>
  <c r="H17" i="1"/>
  <c r="H4" i="1" l="1"/>
  <c r="H3" i="4"/>
  <c r="H12" i="4" s="1"/>
  <c r="H9" i="3"/>
  <c r="H33" i="3"/>
  <c r="H21" i="3"/>
  <c r="H5" i="3"/>
  <c r="H29" i="3"/>
  <c r="H25" i="3"/>
  <c r="H13" i="3"/>
  <c r="H15" i="4" l="1"/>
  <c r="H9" i="4"/>
  <c r="H30" i="4"/>
  <c r="H18" i="4"/>
  <c r="H24" i="4"/>
  <c r="H21" i="4"/>
  <c r="H35" i="4"/>
  <c r="H27" i="4"/>
  <c r="H6" i="4"/>
</calcChain>
</file>

<file path=xl/sharedStrings.xml><?xml version="1.0" encoding="utf-8"?>
<sst xmlns="http://schemas.openxmlformats.org/spreadsheetml/2006/main" count="761" uniqueCount="235">
  <si>
    <t>Source(s)</t>
  </si>
  <si>
    <t>Observations</t>
  </si>
  <si>
    <t>Indicateurs-clés</t>
  </si>
  <si>
    <t xml:space="preserve">Nombre d'associations employeuses </t>
  </si>
  <si>
    <t>Répartition par département du nbre d'associations employeuses (total = 100%)</t>
  </si>
  <si>
    <t>Nombre de salariés en associations</t>
  </si>
  <si>
    <t>Nombre d'ETP en associations</t>
  </si>
  <si>
    <t>Répartition par département du nbre de salariés (total = 100%)</t>
  </si>
  <si>
    <t>Répartition par département du nbre d'ETP (total = 100%)</t>
  </si>
  <si>
    <t>Nbre moyen annuel de créations (sur les 5  dernières années disponibles)</t>
  </si>
  <si>
    <t>Nombre moyen de salariés par association</t>
  </si>
  <si>
    <t>Nombre moyen d'ETP par association</t>
  </si>
  <si>
    <t>Pays de la Loire</t>
  </si>
  <si>
    <t>Nombre de créations sur la dernière année connue</t>
  </si>
  <si>
    <t>Evolution annuelle du nb d'associations employeuses - dernières années connues (en %)</t>
  </si>
  <si>
    <t>Loisirs et Vie sociale</t>
  </si>
  <si>
    <t>Sport</t>
  </si>
  <si>
    <t>Culture</t>
  </si>
  <si>
    <t>Santé et Action sociale</t>
  </si>
  <si>
    <t>Education et Formation</t>
  </si>
  <si>
    <t>Autres et Divers</t>
  </si>
  <si>
    <t>Part des associations récentes (moins de 5 ans d'existence) (en %)</t>
  </si>
  <si>
    <t>Evolution annuelle moyenne sur une période de 5 ans (en %)</t>
  </si>
  <si>
    <t>Part des créations parmi les associations de la dernière année entière connue (en %)</t>
  </si>
  <si>
    <t>Date(s) des données</t>
  </si>
  <si>
    <t>(= total RNA - les dissoutes)</t>
  </si>
  <si>
    <t>BOP DIRECCTE</t>
  </si>
  <si>
    <t>BOP DRAC</t>
  </si>
  <si>
    <t>Total</t>
  </si>
  <si>
    <t>Evolution annuelle moyenne des associations actives sur une période de 5 ans (en %)</t>
  </si>
  <si>
    <t>Nombre d'associations récentes (moins de 5 ans d'existence)</t>
  </si>
  <si>
    <t>base de calcul : asso actives</t>
  </si>
  <si>
    <t>Nombre d'associations dissoutes signalées dans le RNA_waldec</t>
  </si>
  <si>
    <t>Rapport entre le nombre de salariés et le nombre d'ETP</t>
  </si>
  <si>
    <t>France métropolitaine</t>
  </si>
  <si>
    <t>-</t>
  </si>
  <si>
    <t>Evolution annuelle du nb de salariés en association - dernières années connues (en %)</t>
  </si>
  <si>
    <t>Nombre total d'associations actives</t>
  </si>
  <si>
    <t>Part parmi l'ensemble des associations du département</t>
  </si>
  <si>
    <t>Part des associations dissoutes dont la durée de vie est de moins de 5 ans</t>
  </si>
  <si>
    <t>Part des associations dissoutes dont la durée de vie est comprise entre 5 et 9 ans</t>
  </si>
  <si>
    <t>Part des associations dissoutes dont la durée de vie est comprise entre 10 et 19 ans</t>
  </si>
  <si>
    <t>Part des associations dissoutes dont la durée de vie est comprise entre 20 et 29 ans</t>
  </si>
  <si>
    <t>Part des associations dissoutes dont la durée de vie est comprise entre 30 et 39  ans</t>
  </si>
  <si>
    <t>Part des associations dissoutes dont la durée de vie est de 40 ans ou plus</t>
  </si>
  <si>
    <t>(total colonne = 100%)</t>
  </si>
  <si>
    <t>Associations d'une commune appartenant à un grand pôle (10 000 emplois ou plus)</t>
  </si>
  <si>
    <t>Associations d'une commune appartenant à la couronne d'un grand pôle</t>
  </si>
  <si>
    <t>Associations d'une commune multipolarisée des grandes aires urbaines</t>
  </si>
  <si>
    <t>Associations d'une commune appartenant à un moyen pôle (5 000 à moins de 10 000 emplois)</t>
  </si>
  <si>
    <t>Associations d'une commune appartenant à la couronne d'un moyen pôle</t>
  </si>
  <si>
    <t>Associations d'une commune appartenant à un petit pôle (de 1 500 à moins de 5 000 emplois)</t>
  </si>
  <si>
    <t>Associations d'une commune appartenant à la couronne d'un petit pôle</t>
  </si>
  <si>
    <t>Associations d'une autre commune multipolarisée</t>
  </si>
  <si>
    <t>Associations d'une commune isolée hors influence des pôles</t>
  </si>
  <si>
    <t>Les définitions des notions utilisées dans ce fichier sont accessibles dans la rubrique "Définitions, méthodes et qualité" du site internet de l'Insee :
https://www.insee.fr/fr/metadonnees/definitions</t>
  </si>
  <si>
    <t>Selon le classement en Zone de Revitalisation Rurale (ZRR)</t>
  </si>
  <si>
    <t>Associations d'une commune classée en ZRR</t>
  </si>
  <si>
    <r>
      <t>Selon la catégorie dans le zonage en aires urbaines (Insee)</t>
    </r>
    <r>
      <rPr>
        <b/>
        <sz val="10"/>
        <color theme="1"/>
        <rFont val="Calibri"/>
        <family val="2"/>
        <scheme val="minor"/>
      </rPr>
      <t xml:space="preserve">
</t>
    </r>
    <r>
      <rPr>
        <sz val="10"/>
        <color theme="1"/>
        <rFont val="Calibri"/>
        <family val="2"/>
        <scheme val="minor"/>
      </rPr>
      <t>(total colonne = 100%)</t>
    </r>
  </si>
  <si>
    <t>Répartition par département du nbre d'associations en ZRR (total ligne = 100%)</t>
  </si>
  <si>
    <t>Répartition par département du nbre d'associations actives - RNA_waldec (total ligne = 100%)</t>
  </si>
  <si>
    <t>Nombre d’associations actives pour 1000 habitants*</t>
  </si>
  <si>
    <t>Poids des rémunérations des associations dans l'ensemble des rémunérations (en %)</t>
  </si>
  <si>
    <t>Economie et Développement local</t>
  </si>
  <si>
    <t>Environnement et Patrimoine</t>
  </si>
  <si>
    <t>Année de la dissolution</t>
  </si>
  <si>
    <t>Objet Dataasso</t>
  </si>
  <si>
    <t>44</t>
  </si>
  <si>
    <t>49</t>
  </si>
  <si>
    <t>53</t>
  </si>
  <si>
    <t>72</t>
  </si>
  <si>
    <t>85</t>
  </si>
  <si>
    <t>Pays-de-la-Loire</t>
  </si>
  <si>
    <t>Autres et divers</t>
  </si>
  <si>
    <t>Economie et développement local</t>
  </si>
  <si>
    <t>Education et formation</t>
  </si>
  <si>
    <t>Environnement et patrimoine</t>
  </si>
  <si>
    <t>Loisirs et vie sociale</t>
  </si>
  <si>
    <t>Santé et action sociale</t>
  </si>
  <si>
    <t>Part des salariés en association parmi l'ensemble des salariés (en %)</t>
  </si>
  <si>
    <r>
      <t xml:space="preserve">Nombre d'associations actives - </t>
    </r>
    <r>
      <rPr>
        <b/>
        <sz val="11"/>
        <color theme="9" tint="-0.249977111117893"/>
        <rFont val="Calibri"/>
        <family val="2"/>
        <scheme val="minor"/>
      </rPr>
      <t>RNA_waldec</t>
    </r>
  </si>
  <si>
    <r>
      <t xml:space="preserve">Part des associations employeuses (en %) 
</t>
    </r>
    <r>
      <rPr>
        <sz val="10"/>
        <color theme="0" tint="-0.499984740745262"/>
        <rFont val="Calibri"/>
        <family val="2"/>
        <scheme val="minor"/>
      </rPr>
      <t>[parmi les associations actives du RNA_waldeck]</t>
    </r>
  </si>
  <si>
    <t>Rappel PDL
Version précédente</t>
  </si>
  <si>
    <t>Rappel :
% asso actives</t>
  </si>
  <si>
    <r>
      <rPr>
        <b/>
        <u/>
        <sz val="11"/>
        <color theme="1"/>
        <rFont val="Calibri"/>
        <family val="2"/>
        <scheme val="minor"/>
      </rPr>
      <t>Sources</t>
    </r>
    <r>
      <rPr>
        <b/>
        <sz val="11"/>
        <color theme="1"/>
        <rFont val="Calibri"/>
        <family val="2"/>
        <scheme val="minor"/>
      </rPr>
      <t xml:space="preserve"> : </t>
    </r>
  </si>
  <si>
    <t>Onglets : "Compléments-Cat Aires Urbaines"</t>
  </si>
  <si>
    <t>Une aire urbaine ou « grande aire urbaine » est un ensemble de communes, d'un seul tenant et sans enclave, constitué par un pôle urbain (unité urbaine) de plus de 10 000 emplois, et par des communes rurales ou unités urbaines (couronne périurbaine) dont au moins 40 % de la population résidente ayant un emploi travaille dans le pôle ou dans des communes attirées par celui-ci.</t>
  </si>
  <si>
    <t>Le zonage en aires urbaines 2010 distingue également :
-les « moyennes aires », ensemble de communes, d'un seul tenant et sans enclave, constitué par un pôle urbain (unité urbaine) de 5 000 à 10 000 emplois, et par des communes rurales ou unités urbaines dont au moins 40 % de la population résidente ayant un emploi travaille dans le pôle ou dans des communes attirées par celui-ci.
-les « petites aires », ensemble de communes, d'un seul tenant et sans enclave, constitué par un pôle (unité urbaine) de 1 500 à 5 000 emplois, et par des communes rurales ou unités urbaines dont au moins 40 % de la population résidente ayant un emploi travaille dans le pôle ou dans des communes attirées par celui-ci.</t>
  </si>
  <si>
    <t>Pour en savoir plus sur la géographie :</t>
  </si>
  <si>
    <t>https://www.insee.fr/fr/information/2016807</t>
  </si>
  <si>
    <r>
      <rPr>
        <b/>
        <u/>
        <sz val="11"/>
        <color theme="1"/>
        <rFont val="Calibri"/>
        <family val="2"/>
        <scheme val="minor"/>
      </rPr>
      <t>Associations dissoutes</t>
    </r>
    <r>
      <rPr>
        <sz val="11"/>
        <color theme="1"/>
        <rFont val="Calibri"/>
        <family val="2"/>
        <scheme val="minor"/>
      </rPr>
      <t xml:space="preserve"> :</t>
    </r>
  </si>
  <si>
    <t>16 ans</t>
  </si>
  <si>
    <t>10 ans</t>
  </si>
  <si>
    <t>15 ans</t>
  </si>
  <si>
    <t>17 ans</t>
  </si>
  <si>
    <t>11 ans</t>
  </si>
  <si>
    <t>Durée de vie moyenne</t>
  </si>
  <si>
    <r>
      <rPr>
        <b/>
        <u/>
        <sz val="11"/>
        <color theme="1"/>
        <rFont val="Calibri"/>
        <family val="2"/>
        <scheme val="minor"/>
      </rPr>
      <t>Réalisation</t>
    </r>
    <r>
      <rPr>
        <b/>
        <sz val="11"/>
        <color theme="1"/>
        <rFont val="Calibri"/>
        <family val="2"/>
        <scheme val="minor"/>
      </rPr>
      <t xml:space="preserve"> : </t>
    </r>
  </si>
  <si>
    <t>DEP</t>
  </si>
  <si>
    <t>Arrondissement</t>
  </si>
  <si>
    <t>%</t>
  </si>
  <si>
    <t>Châteaubriant-Ancenis</t>
  </si>
  <si>
    <t>Nantes</t>
  </si>
  <si>
    <t>Saint-Nazaire</t>
  </si>
  <si>
    <t>Loire-Atlantique</t>
  </si>
  <si>
    <t>Angers</t>
  </si>
  <si>
    <t>Cholet</t>
  </si>
  <si>
    <t>Saumur</t>
  </si>
  <si>
    <t>Segré</t>
  </si>
  <si>
    <t>Maine-et-Loire</t>
  </si>
  <si>
    <t>Château-Gontier</t>
  </si>
  <si>
    <t>Laval</t>
  </si>
  <si>
    <t>Mayenne</t>
  </si>
  <si>
    <t>La Flèche</t>
  </si>
  <si>
    <t>Le Mans</t>
  </si>
  <si>
    <t>Mamers</t>
  </si>
  <si>
    <t>Sarthe</t>
  </si>
  <si>
    <t>Fontenay-le-Comte</t>
  </si>
  <si>
    <t>La Roche-sur-Yon</t>
  </si>
  <si>
    <t>Les Sables-d'Olonne</t>
  </si>
  <si>
    <t>Vendée</t>
  </si>
  <si>
    <t>Nb d'associations pour 1000 hab</t>
  </si>
  <si>
    <t>Rappel PDL
Version précédente
(Données 01/02/2019)</t>
  </si>
  <si>
    <t>18 ans</t>
  </si>
  <si>
    <t>14 ans</t>
  </si>
  <si>
    <t xml:space="preserve">Nombre d'associations actives </t>
  </si>
  <si>
    <t>Nombre</t>
  </si>
  <si>
    <t>PDL</t>
  </si>
  <si>
    <t>Evolution 2019-2020</t>
  </si>
  <si>
    <t>Nombre de créations d'association par mois</t>
  </si>
  <si>
    <t>Evolution 2019-2020 (en %)</t>
  </si>
  <si>
    <t>Mois</t>
  </si>
  <si>
    <t>Janvier</t>
  </si>
  <si>
    <t>Février</t>
  </si>
  <si>
    <t>Mars</t>
  </si>
  <si>
    <t>Avril</t>
  </si>
  <si>
    <t>Mai</t>
  </si>
  <si>
    <t>Juin</t>
  </si>
  <si>
    <t>Juillet</t>
  </si>
  <si>
    <t>Août</t>
  </si>
  <si>
    <t>Septembre</t>
  </si>
  <si>
    <t>Octobre</t>
  </si>
  <si>
    <t>Novembre</t>
  </si>
  <si>
    <t>Décembre</t>
  </si>
  <si>
    <t>Autres 
et divers</t>
  </si>
  <si>
    <t>Education et 
formation</t>
  </si>
  <si>
    <t>Environnement 
et patrimoine</t>
  </si>
  <si>
    <t>Loisirs et 
vie sociale</t>
  </si>
  <si>
    <t>Santé et 
action sociale</t>
  </si>
  <si>
    <t>Nombre de créations d'association par objet</t>
  </si>
  <si>
    <t>Economie et 
dévelop-pement local</t>
  </si>
  <si>
    <t>Nombre d'associations pour 1000 habitants*</t>
  </si>
  <si>
    <r>
      <t xml:space="preserve">-19% </t>
    </r>
    <r>
      <rPr>
        <i/>
        <sz val="11"/>
        <rFont val="Calibri"/>
        <family val="2"/>
        <scheme val="minor"/>
      </rPr>
      <t>entre T1-2019 et T1-2020</t>
    </r>
  </si>
  <si>
    <r>
      <t xml:space="preserve">-41% </t>
    </r>
    <r>
      <rPr>
        <b/>
        <i/>
        <sz val="11"/>
        <rFont val="Calibri"/>
        <family val="2"/>
        <scheme val="minor"/>
      </rPr>
      <t>entre T2-2019 et T2-2020</t>
    </r>
  </si>
  <si>
    <t>Evol. entre T2-2019 et T2-2020</t>
  </si>
  <si>
    <t>Economie et 
développe-ment local</t>
  </si>
  <si>
    <t>DATAGOUV – Fichier RNA_waldec</t>
  </si>
  <si>
    <t>Fichier RNA_Waldec  ; Insee-Clap ; Insee-Recensement de la population</t>
  </si>
  <si>
    <r>
      <rPr>
        <b/>
        <u/>
        <sz val="11"/>
        <color theme="1"/>
        <rFont val="Calibri"/>
        <family val="2"/>
        <scheme val="minor"/>
      </rPr>
      <t>Précision</t>
    </r>
    <r>
      <rPr>
        <sz val="11"/>
        <color theme="1"/>
        <rFont val="Calibri"/>
        <family val="2"/>
        <scheme val="minor"/>
      </rPr>
      <t xml:space="preserve"> : la base RNA_Waldec regroupe toutes les associations créées depuis 2009 ou ayant fait une déclaration depuis 2009.</t>
    </r>
  </si>
  <si>
    <t>Précautions concernant les comparaisons entre deux versions distinctes du tableau de bord :
Les associations toujours en activité mais n'ayant pas fait de déclarations depuis 2009 ne sont pas présentes dans la base  RNA_Waldec.
Ainsi, si ces associations ont fait une déclaration entre 2019 et 2020 (changement statut, changement d'adresse, changement de président...), elles se retrouvent dans la base RNA_Waldeck de 2020, alors qu'elles n'étaient pas  présentes dans celle de 2019 (bien qu'elles existaient).
L'évolution du nombre d'associations est donc à prendre avec précaution, car celle-ci ne peut être attribuée qu'aux seules créations et dissolutions officiellement enregistrées.</t>
  </si>
  <si>
    <t>Associations pour lesquelles le fichier RNA_Waldec mentionne une date de dissoulution.</t>
  </si>
  <si>
    <t>Rappel PDL
Version précédente
(Données 01/10/2020)</t>
  </si>
  <si>
    <r>
      <t xml:space="preserve">DATAGOUV – Fichier RNA_waldec
</t>
    </r>
    <r>
      <rPr>
        <i/>
        <sz val="11"/>
        <rFont val="Calibri"/>
        <family val="2"/>
        <scheme val="minor"/>
      </rPr>
      <t>*Insee RP 2018</t>
    </r>
  </si>
  <si>
    <t>2016-2021</t>
  </si>
  <si>
    <t>2016-2020</t>
  </si>
  <si>
    <t>13 ans</t>
  </si>
  <si>
    <r>
      <t xml:space="preserve">Fichier RNA_waldec
</t>
    </r>
    <r>
      <rPr>
        <i/>
        <sz val="11"/>
        <color theme="1"/>
        <rFont val="Calibri"/>
        <family val="2"/>
        <scheme val="minor"/>
      </rPr>
      <t>*Insee RP 2018</t>
    </r>
  </si>
  <si>
    <t>Evolution
2019-2021</t>
  </si>
  <si>
    <t>Source : DATAGOUV – Fichier RNA_waldec 01/02/2019, 01/10/2020 et 01/02/2021 ; RP-Insee 2018</t>
  </si>
  <si>
    <t>%
01/02/2021</t>
  </si>
  <si>
    <r>
      <t xml:space="preserve">-15% </t>
    </r>
    <r>
      <rPr>
        <i/>
        <sz val="11"/>
        <rFont val="Calibri"/>
        <family val="2"/>
        <scheme val="minor"/>
      </rPr>
      <t>entre T4-2019 et T4-2020</t>
    </r>
  </si>
  <si>
    <r>
      <t xml:space="preserve">-9% </t>
    </r>
    <r>
      <rPr>
        <i/>
        <sz val="11"/>
        <rFont val="Calibri"/>
        <family val="2"/>
        <scheme val="minor"/>
      </rPr>
      <t>entre T3-2019 et T3-2020</t>
    </r>
  </si>
  <si>
    <t xml:space="preserve">Recapitulatif des subventions versées aux associations par BOP et par années </t>
  </si>
  <si>
    <t>BOP DRDJSCS</t>
  </si>
  <si>
    <t xml:space="preserve">BOP DREAL </t>
  </si>
  <si>
    <t>BOP PREFET REGION</t>
  </si>
  <si>
    <t>BOP PREFET 44</t>
  </si>
  <si>
    <t>BOP PREFET 49</t>
  </si>
  <si>
    <t>BOP PREFET 53</t>
  </si>
  <si>
    <t>BOP PREFET 72</t>
  </si>
  <si>
    <t>BOP PREFET 85</t>
  </si>
  <si>
    <t>BOP RECTORAT</t>
  </si>
  <si>
    <t>BOP DRAAF 44</t>
  </si>
  <si>
    <t>Total général</t>
  </si>
  <si>
    <t>Source : Extraction DRFIP - Réalisation MATT - Décembre 2020</t>
  </si>
  <si>
    <t xml:space="preserve">Détail des subventions versées aux associations par BOP et par années </t>
  </si>
  <si>
    <t>BOP DRDJSCS + DDCS</t>
  </si>
  <si>
    <t>dont DRDJSCS</t>
  </si>
  <si>
    <t>dont BOP DDCS 44</t>
  </si>
  <si>
    <t>dont BOP DDCS 49</t>
  </si>
  <si>
    <t>dont BOP DDCSPP 53</t>
  </si>
  <si>
    <t>dont BOP DDCS 72</t>
  </si>
  <si>
    <t>dont BOP DDCS 85</t>
  </si>
  <si>
    <t>BOP DREAL + DDT</t>
  </si>
  <si>
    <t>dont BOP DREAL</t>
  </si>
  <si>
    <t>dont BOP DDTM 44</t>
  </si>
  <si>
    <t>dont BOP DDT 49</t>
  </si>
  <si>
    <t>dont BOP DDT 53</t>
  </si>
  <si>
    <t>dont BOP DDT 72</t>
  </si>
  <si>
    <t>dont BOP DDTM 85</t>
  </si>
  <si>
    <t xml:space="preserve">dont BOP Politique de la ville </t>
  </si>
  <si>
    <t xml:space="preserve">BOP centraux et par années </t>
  </si>
  <si>
    <t>BOP CENTRAUX</t>
  </si>
  <si>
    <r>
      <t xml:space="preserve">Le </t>
    </r>
    <r>
      <rPr>
        <b/>
        <sz val="11"/>
        <color rgb="FF000000"/>
        <rFont val="Calibri"/>
        <family val="2"/>
      </rPr>
      <t>Compas</t>
    </r>
    <r>
      <rPr>
        <sz val="11"/>
        <color rgb="FF000000"/>
        <rFont val="Calibri"/>
        <family val="2"/>
      </rPr>
      <t xml:space="preserve"> pour le compte de la </t>
    </r>
    <r>
      <rPr>
        <b/>
        <sz val="11"/>
        <color rgb="FF000000"/>
        <rFont val="Calibri"/>
        <family val="2"/>
      </rPr>
      <t>DREETS</t>
    </r>
    <r>
      <rPr>
        <sz val="11"/>
        <color rgb="FF000000"/>
        <rFont val="Calibri"/>
        <family val="2"/>
      </rPr>
      <t xml:space="preserve"> des Pays de la Loire</t>
    </r>
  </si>
  <si>
    <r>
      <t xml:space="preserve">Compas : </t>
    </r>
    <r>
      <rPr>
        <sz val="11"/>
        <color rgb="FF0070C0"/>
        <rFont val="Calibri"/>
        <family val="2"/>
        <scheme val="minor"/>
      </rPr>
      <t>lecompas.fr</t>
    </r>
  </si>
  <si>
    <r>
      <t xml:space="preserve">Plateforme d'observation sociale : </t>
    </r>
    <r>
      <rPr>
        <sz val="11"/>
        <color rgb="FF0070C0"/>
        <rFont val="Calibri"/>
        <family val="2"/>
        <scheme val="minor"/>
      </rPr>
      <t>pos-pays-de-la-loire.fr</t>
    </r>
  </si>
  <si>
    <r>
      <t xml:space="preserve">DREETS : </t>
    </r>
    <r>
      <rPr>
        <sz val="11"/>
        <color theme="4"/>
        <rFont val="Calibri"/>
        <family val="2"/>
        <scheme val="minor"/>
      </rPr>
      <t>pays-de-la-loire.dreets.gouv.fr</t>
    </r>
  </si>
  <si>
    <t>(Rappel pour la version précédente : DATAGOUV – Fichier RNA_waldec arrêtée au 01/10/2020 ; Clap 2015)</t>
  </si>
  <si>
    <t>Florès 2018</t>
  </si>
  <si>
    <t>+3,8%</t>
  </si>
  <si>
    <t>+2,0%</t>
  </si>
  <si>
    <t>+3,6%</t>
  </si>
  <si>
    <t>+1,7%</t>
  </si>
  <si>
    <t>+2,3%</t>
  </si>
  <si>
    <t>+2,8%</t>
  </si>
  <si>
    <t>déc-18
déc-17</t>
  </si>
  <si>
    <t>+2,7%</t>
  </si>
  <si>
    <t>+6,6%</t>
  </si>
  <si>
    <t>+2,1%</t>
  </si>
  <si>
    <t>+1,2%</t>
  </si>
  <si>
    <t>+1,9%</t>
  </si>
  <si>
    <t>+2,9%</t>
  </si>
  <si>
    <t>9,6 %</t>
  </si>
  <si>
    <t>12,3 %</t>
  </si>
  <si>
    <t>10,4 %</t>
  </si>
  <si>
    <t>9,2 %</t>
  </si>
  <si>
    <t>10,3 %</t>
  </si>
  <si>
    <t>6,9 %</t>
  </si>
  <si>
    <t>9,4 %</t>
  </si>
  <si>
    <t>8 %</t>
  </si>
  <si>
    <t>6,7 %</t>
  </si>
  <si>
    <t>7,8 %</t>
  </si>
  <si>
    <t>7,6 %</t>
  </si>
  <si>
    <t>DATAGOUV – Fichier RNA_waldec arrêtée au 01/02/2021 ; Florès 2017-2018; Extraction DRFIP - Réalisation MATT - Décembre 2020</t>
  </si>
  <si>
    <r>
      <rPr>
        <i/>
        <sz val="11"/>
        <color rgb="FF00B050"/>
        <rFont val="Calibri"/>
        <family val="2"/>
        <scheme val="minor"/>
      </rPr>
      <t>Florès 2018</t>
    </r>
    <r>
      <rPr>
        <i/>
        <sz val="11"/>
        <color theme="1"/>
        <rFont val="Calibri"/>
        <family val="2"/>
        <scheme val="minor"/>
      </rPr>
      <t xml:space="preserve"> ; </t>
    </r>
    <r>
      <rPr>
        <i/>
        <sz val="11"/>
        <color theme="9" tint="-0.249977111117893"/>
        <rFont val="Calibri"/>
        <family val="2"/>
        <scheme val="minor"/>
      </rPr>
      <t>RNA_waldec 2021</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</si>
</sst>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_-;\-* #,##0.00\ _€_-;_-* &quot;-&quot;??\ _€_-;_-@_-"/>
    <numFmt numFmtId="164" formatCode="_-* #,##0\ _€_-;\-* #,##0\ _€_-;_-* &quot;-&quot;??\ _€_-;_-@_-"/>
    <numFmt numFmtId="165" formatCode="0.0"/>
    <numFmt numFmtId="166" formatCode="0.0%"/>
    <numFmt numFmtId="167" formatCode="_-* #,##0.0\ _€_-;\-* #,##0.0\ _€_-;_-* &quot;-&quot;??\ _€_-;_-@_-"/>
    <numFmt numFmtId="168" formatCode="_-* #,##0.0\ _€_-;\-* #,##0.0\ _€_-;_-* &quot;-&quot;?\ _€_-;_-@_-"/>
    <numFmt numFmtId="169" formatCode="\+0.0%"/>
    <numFmt numFmtId="170" formatCode="\+0.0%;\-0.0%"/>
    <numFmt numFmtId="171" formatCode="\+#,##0;\-#,##0"/>
    <numFmt numFmtId="172" formatCode="\+0;\-0"/>
    <numFmt numFmtId="173" formatCode="\+0%;\-0%"/>
  </numFmts>
  <fonts count="62" x14ac:knownFonts="1">
    <font>
      <sz val="11"/>
      <color theme="1"/>
      <name val="Calibri"/>
      <family val="2"/>
      <scheme val="minor"/>
    </font>
    <font>
      <b/>
      <sz val="11"/>
      <color theme="0"/>
      <name val="Calibri"/>
      <family val="2"/>
      <scheme val="minor"/>
    </font>
    <font>
      <b/>
      <sz val="11"/>
      <color theme="1"/>
      <name val="Calibri"/>
      <family val="2"/>
      <scheme val="minor"/>
    </font>
    <font>
      <i/>
      <sz val="11"/>
      <color theme="1"/>
      <name val="Calibri"/>
      <family val="2"/>
      <scheme val="minor"/>
    </font>
    <font>
      <b/>
      <i/>
      <sz val="11"/>
      <color theme="0"/>
      <name val="Calibri"/>
      <family val="2"/>
      <scheme val="minor"/>
    </font>
    <font>
      <sz val="11"/>
      <name val="Calibri"/>
      <family val="2"/>
      <scheme val="minor"/>
    </font>
    <font>
      <i/>
      <sz val="9"/>
      <color theme="1"/>
      <name val="Calibri"/>
      <family val="2"/>
      <scheme val="minor"/>
    </font>
    <font>
      <i/>
      <sz val="10"/>
      <color theme="1"/>
      <name val="Calibri"/>
      <family val="2"/>
      <scheme val="minor"/>
    </font>
    <font>
      <i/>
      <sz val="10"/>
      <color rgb="FFFF0000"/>
      <name val="Calibri"/>
      <family val="2"/>
      <scheme val="minor"/>
    </font>
    <font>
      <sz val="11"/>
      <color theme="1"/>
      <name val="Calibri"/>
      <family val="2"/>
      <scheme val="minor"/>
    </font>
    <font>
      <sz val="11"/>
      <color rgb="FF000000"/>
      <name val="Calibri"/>
      <family val="2"/>
    </font>
    <font>
      <b/>
      <sz val="11"/>
      <color rgb="FF000000"/>
      <name val="Calibri"/>
      <family val="2"/>
    </font>
    <font>
      <b/>
      <sz val="11"/>
      <color theme="0"/>
      <name val="Calibri"/>
      <family val="2"/>
    </font>
    <font>
      <sz val="11"/>
      <color theme="0" tint="-0.14999847407452621"/>
      <name val="Calibri"/>
      <family val="2"/>
      <scheme val="minor"/>
    </font>
    <font>
      <sz val="11"/>
      <color theme="0" tint="-0.34998626667073579"/>
      <name val="Calibri"/>
      <family val="2"/>
      <scheme val="minor"/>
    </font>
    <font>
      <i/>
      <sz val="11"/>
      <color theme="1" tint="0.499984740745262"/>
      <name val="Calibri"/>
      <family val="2"/>
      <scheme val="minor"/>
    </font>
    <font>
      <b/>
      <sz val="11"/>
      <name val="Calibri"/>
      <family val="2"/>
      <scheme val="minor"/>
    </font>
    <font>
      <i/>
      <sz val="10"/>
      <color theme="1" tint="0.499984740745262"/>
      <name val="Calibri"/>
      <family val="2"/>
      <scheme val="minor"/>
    </font>
    <font>
      <b/>
      <sz val="11"/>
      <color theme="5"/>
      <name val="Calibri"/>
      <family val="2"/>
      <scheme val="minor"/>
    </font>
    <font>
      <sz val="10"/>
      <color theme="1"/>
      <name val="Calibri"/>
      <family val="2"/>
      <scheme val="minor"/>
    </font>
    <font>
      <b/>
      <sz val="10"/>
      <color theme="1"/>
      <name val="Calibri"/>
      <family val="2"/>
      <scheme val="minor"/>
    </font>
    <font>
      <sz val="10"/>
      <color theme="1" tint="0.499984740745262"/>
      <name val="Calibri"/>
      <family val="2"/>
      <scheme val="minor"/>
    </font>
    <font>
      <b/>
      <i/>
      <sz val="11"/>
      <color theme="1" tint="0.499984740745262"/>
      <name val="Calibri"/>
      <family val="2"/>
      <scheme val="minor"/>
    </font>
    <font>
      <sz val="11"/>
      <color rgb="FFFF0000"/>
      <name val="Calibri"/>
      <family val="2"/>
      <scheme val="minor"/>
    </font>
    <font>
      <sz val="10"/>
      <color indexed="8"/>
      <name val="Arial"/>
      <family val="2"/>
    </font>
    <font>
      <sz val="11"/>
      <color indexed="8"/>
      <name val="Calibri"/>
      <family val="2"/>
    </font>
    <font>
      <sz val="11"/>
      <color rgb="FFFF0000"/>
      <name val="Calibri"/>
      <family val="2"/>
    </font>
    <font>
      <b/>
      <sz val="11"/>
      <color indexed="8"/>
      <name val="Calibri"/>
      <family val="2"/>
    </font>
    <font>
      <b/>
      <sz val="11"/>
      <color rgb="FFFF0000"/>
      <name val="Calibri"/>
      <family val="2"/>
    </font>
    <font>
      <sz val="11"/>
      <name val="Calibri"/>
      <family val="2"/>
    </font>
    <font>
      <sz val="11"/>
      <color theme="0" tint="-0.249977111117893"/>
      <name val="Calibri"/>
      <family val="2"/>
    </font>
    <font>
      <b/>
      <sz val="11"/>
      <color theme="0" tint="-0.249977111117893"/>
      <name val="Calibri"/>
      <family val="2"/>
    </font>
    <font>
      <sz val="11"/>
      <color theme="0"/>
      <name val="Calibri"/>
      <family val="2"/>
    </font>
    <font>
      <sz val="11"/>
      <color rgb="FF00B050"/>
      <name val="Calibri"/>
      <family val="2"/>
    </font>
    <font>
      <b/>
      <sz val="11"/>
      <color theme="1" tint="0.499984740745262"/>
      <name val="Calibri"/>
      <family val="2"/>
      <scheme val="minor"/>
    </font>
    <font>
      <b/>
      <sz val="9"/>
      <color theme="1" tint="0.499984740745262"/>
      <name val="Calibri"/>
      <family val="2"/>
      <scheme val="minor"/>
    </font>
    <font>
      <i/>
      <sz val="11"/>
      <color theme="9"/>
      <name val="Calibri"/>
      <family val="2"/>
      <scheme val="minor"/>
    </font>
    <font>
      <i/>
      <sz val="11"/>
      <color theme="9" tint="-0.249977111117893"/>
      <name val="Calibri"/>
      <family val="2"/>
      <scheme val="minor"/>
    </font>
    <font>
      <b/>
      <sz val="11"/>
      <color theme="9" tint="-0.249977111117893"/>
      <name val="Calibri"/>
      <family val="2"/>
      <scheme val="minor"/>
    </font>
    <font>
      <i/>
      <sz val="11"/>
      <color rgb="FF00B050"/>
      <name val="Calibri"/>
      <family val="2"/>
      <scheme val="minor"/>
    </font>
    <font>
      <sz val="10"/>
      <color theme="0" tint="-0.499984740745262"/>
      <name val="Calibri"/>
      <family val="2"/>
      <scheme val="minor"/>
    </font>
    <font>
      <i/>
      <sz val="11"/>
      <name val="Calibri"/>
      <family val="2"/>
      <scheme val="minor"/>
    </font>
    <font>
      <b/>
      <u/>
      <sz val="11"/>
      <color theme="1"/>
      <name val="Calibri"/>
      <family val="2"/>
      <scheme val="minor"/>
    </font>
    <font>
      <i/>
      <sz val="9"/>
      <name val="Calibri"/>
      <family val="2"/>
      <scheme val="minor"/>
    </font>
    <font>
      <b/>
      <sz val="11"/>
      <name val="Calibri"/>
      <family val="2"/>
    </font>
    <font>
      <sz val="11"/>
      <color rgb="FF0070C0"/>
      <name val="Calibri"/>
      <family val="2"/>
      <scheme val="minor"/>
    </font>
    <font>
      <i/>
      <sz val="11"/>
      <color theme="0" tint="-0.499984740745262"/>
      <name val="Calibri"/>
      <family val="2"/>
      <scheme val="minor"/>
    </font>
    <font>
      <b/>
      <sz val="11"/>
      <color rgb="FF00B050"/>
      <name val="Calibri"/>
      <family val="2"/>
    </font>
    <font>
      <b/>
      <sz val="14"/>
      <color theme="3"/>
      <name val="Calibri"/>
      <family val="2"/>
      <scheme val="minor"/>
    </font>
    <font>
      <sz val="14"/>
      <color theme="1"/>
      <name val="Calibri"/>
      <family val="2"/>
      <scheme val="minor"/>
    </font>
    <font>
      <b/>
      <sz val="11"/>
      <color theme="3"/>
      <name val="Calibri"/>
      <family val="2"/>
    </font>
    <font>
      <i/>
      <sz val="11"/>
      <color rgb="FFFF6600"/>
      <name val="Calibri"/>
      <family val="2"/>
      <scheme val="minor"/>
    </font>
    <font>
      <b/>
      <i/>
      <sz val="11"/>
      <color rgb="FFFF0000"/>
      <name val="Calibri"/>
      <family val="2"/>
      <scheme val="minor"/>
    </font>
    <font>
      <b/>
      <i/>
      <sz val="11"/>
      <name val="Calibri"/>
      <family val="2"/>
      <scheme val="minor"/>
    </font>
    <font>
      <i/>
      <sz val="11"/>
      <color indexed="8"/>
      <name val="Calibri"/>
      <family val="2"/>
    </font>
    <font>
      <i/>
      <sz val="11"/>
      <color rgb="FFFF6600"/>
      <name val="Calibri"/>
      <family val="2"/>
    </font>
    <font>
      <b/>
      <i/>
      <sz val="11"/>
      <color rgb="FFFF0000"/>
      <name val="Calibri"/>
      <family val="2"/>
    </font>
    <font>
      <b/>
      <i/>
      <sz val="11"/>
      <color indexed="8"/>
      <name val="Calibri"/>
      <family val="2"/>
    </font>
    <font>
      <i/>
      <sz val="11"/>
      <color rgb="FFFFC000"/>
      <name val="Calibri"/>
      <family val="2"/>
    </font>
    <font>
      <b/>
      <i/>
      <sz val="10"/>
      <color indexed="8"/>
      <name val="Calibri"/>
      <family val="2"/>
    </font>
    <font>
      <sz val="11"/>
      <color theme="1"/>
      <name val="Calibri"/>
      <family val="2"/>
    </font>
    <font>
      <sz val="11"/>
      <color theme="4"/>
      <name val="Calibri"/>
      <family val="2"/>
      <scheme val="minor"/>
    </font>
  </fonts>
  <fills count="15">
    <fill>
      <patternFill patternType="none"/>
    </fill>
    <fill>
      <patternFill patternType="gray125"/>
    </fill>
    <fill>
      <patternFill patternType="solid">
        <fgColor theme="4" tint="0.79998168889431442"/>
        <bgColor indexed="64"/>
      </patternFill>
    </fill>
    <fill>
      <patternFill patternType="solid">
        <fgColor theme="4"/>
        <bgColor indexed="64"/>
      </patternFill>
    </fill>
    <fill>
      <patternFill patternType="solid">
        <fgColor theme="0"/>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indexed="22"/>
        <bgColor indexed="0"/>
      </patternFill>
    </fill>
    <fill>
      <patternFill patternType="solid">
        <fgColor theme="4"/>
        <bgColor indexed="0"/>
      </patternFill>
    </fill>
    <fill>
      <patternFill patternType="solid">
        <fgColor theme="2"/>
        <bgColor indexed="64"/>
      </patternFill>
    </fill>
    <fill>
      <patternFill patternType="solid">
        <fgColor theme="0" tint="-4.9989318521683403E-2"/>
        <bgColor indexed="64"/>
      </patternFill>
    </fill>
    <fill>
      <patternFill patternType="solid">
        <fgColor theme="2" tint="-0.499984740745262"/>
        <bgColor indexed="0"/>
      </patternFill>
    </fill>
    <fill>
      <patternFill patternType="solid">
        <fgColor theme="3" tint="0.79998168889431442"/>
        <bgColor indexed="0"/>
      </patternFill>
    </fill>
    <fill>
      <patternFill patternType="solid">
        <fgColor theme="0" tint="-0.249977111117893"/>
        <bgColor indexed="64"/>
      </patternFill>
    </fill>
    <fill>
      <patternFill patternType="solid">
        <fgColor theme="0" tint="-0.14999847407452621"/>
        <bgColor indexed="64"/>
      </patternFill>
    </fill>
  </fills>
  <borders count="71">
    <border>
      <left/>
      <right/>
      <top/>
      <bottom/>
      <diagonal/>
    </border>
    <border>
      <left style="thin">
        <color theme="4" tint="0.59996337778862885"/>
      </left>
      <right style="thin">
        <color theme="4" tint="0.59996337778862885"/>
      </right>
      <top style="thin">
        <color theme="4" tint="0.59996337778862885"/>
      </top>
      <bottom/>
      <diagonal/>
    </border>
    <border>
      <left style="thin">
        <color theme="4" tint="0.59996337778862885"/>
      </left>
      <right style="thin">
        <color theme="4" tint="0.59996337778862885"/>
      </right>
      <top style="thin">
        <color theme="4" tint="0.59996337778862885"/>
      </top>
      <bottom style="thin">
        <color theme="4" tint="0.59996337778862885"/>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style="thin">
        <color theme="4" tint="0.59996337778862885"/>
      </left>
      <right style="thin">
        <color theme="0"/>
      </right>
      <top style="thin">
        <color theme="4" tint="0.59996337778862885"/>
      </top>
      <bottom style="thin">
        <color theme="4" tint="0.59996337778862885"/>
      </bottom>
      <diagonal/>
    </border>
    <border>
      <left style="thin">
        <color theme="0"/>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style="thin">
        <color theme="4" tint="0.79998168889431442"/>
      </right>
      <top/>
      <bottom style="thin">
        <color theme="4" tint="0.79998168889431442"/>
      </bottom>
      <diagonal/>
    </border>
    <border>
      <left style="thin">
        <color theme="4" tint="0.79998168889431442"/>
      </left>
      <right style="thin">
        <color theme="4" tint="0.79998168889431442"/>
      </right>
      <top/>
      <bottom style="thin">
        <color theme="4" tint="0.79998168889431442"/>
      </bottom>
      <diagonal/>
    </border>
    <border>
      <left style="thin">
        <color theme="4" tint="0.79998168889431442"/>
      </left>
      <right/>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theme="4" tint="0.79998168889431442"/>
      </left>
      <right/>
      <top style="thin">
        <color theme="4" tint="0.79998168889431442"/>
      </top>
      <bottom style="thin">
        <color theme="4" tint="0.79998168889431442"/>
      </bottom>
      <diagonal/>
    </border>
    <border>
      <left/>
      <right style="thin">
        <color theme="4" tint="0.79998168889431442"/>
      </right>
      <top style="thin">
        <color theme="4" tint="0.79998168889431442"/>
      </top>
      <bottom/>
      <diagonal/>
    </border>
    <border>
      <left style="thin">
        <color theme="4" tint="0.79998168889431442"/>
      </left>
      <right style="thin">
        <color theme="4" tint="0.79998168889431442"/>
      </right>
      <top style="thin">
        <color theme="4" tint="0.79998168889431442"/>
      </top>
      <bottom/>
      <diagonal/>
    </border>
    <border>
      <left style="thin">
        <color theme="4" tint="0.79998168889431442"/>
      </left>
      <right/>
      <top style="thin">
        <color theme="4" tint="0.79998168889431442"/>
      </top>
      <bottom/>
      <diagonal/>
    </border>
    <border>
      <left/>
      <right style="thin">
        <color theme="0"/>
      </right>
      <top/>
      <bottom style="thin">
        <color theme="4" tint="0.79998168889431442"/>
      </bottom>
      <diagonal/>
    </border>
    <border>
      <left style="thin">
        <color theme="0"/>
      </left>
      <right/>
      <top/>
      <bottom style="thin">
        <color theme="4" tint="0.79998168889431442"/>
      </bottom>
      <diagonal/>
    </border>
    <border>
      <left/>
      <right/>
      <top/>
      <bottom style="thin">
        <color theme="4" tint="0.79998168889431442"/>
      </bottom>
      <diagonal/>
    </border>
    <border>
      <left style="thin">
        <color theme="0"/>
      </left>
      <right/>
      <top style="thin">
        <color theme="4" tint="0.79998168889431442"/>
      </top>
      <bottom style="thin">
        <color theme="4" tint="0.79998168889431442"/>
      </bottom>
      <diagonal/>
    </border>
    <border>
      <left/>
      <right/>
      <top style="thin">
        <color theme="4" tint="0.79998168889431442"/>
      </top>
      <bottom style="thin">
        <color theme="4" tint="0.79998168889431442"/>
      </bottom>
      <diagonal/>
    </border>
    <border>
      <left/>
      <right style="thin">
        <color theme="0"/>
      </right>
      <top style="thin">
        <color theme="4" tint="0.79998168889431442"/>
      </top>
      <bottom style="thin">
        <color theme="4" tint="0.79998168889431442"/>
      </bottom>
      <diagonal/>
    </border>
    <border>
      <left style="thin">
        <color theme="0"/>
      </left>
      <right/>
      <top style="thin">
        <color theme="4" tint="0.79998168889431442"/>
      </top>
      <bottom/>
      <diagonal/>
    </border>
    <border>
      <left/>
      <right/>
      <top style="thin">
        <color theme="4" tint="0.79998168889431442"/>
      </top>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style="thin">
        <color indexed="22"/>
      </left>
      <right style="thin">
        <color indexed="22"/>
      </right>
      <top style="thin">
        <color indexed="22"/>
      </top>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indexed="22"/>
      </left>
      <right style="thin">
        <color indexed="22"/>
      </right>
      <top/>
      <bottom/>
      <diagonal/>
    </border>
    <border>
      <left style="thin">
        <color indexed="22"/>
      </left>
      <right/>
      <top/>
      <bottom/>
      <diagonal/>
    </border>
    <border>
      <left style="thin">
        <color rgb="FFC0C0C0"/>
      </left>
      <right style="thin">
        <color rgb="FFC0C0C0"/>
      </right>
      <top style="thin">
        <color rgb="FFC0C0C0"/>
      </top>
      <bottom/>
      <diagonal/>
    </border>
    <border>
      <left style="thin">
        <color rgb="FFC0C0C0"/>
      </left>
      <right style="thin">
        <color rgb="FFC0C0C0"/>
      </right>
      <top/>
      <bottom style="thin">
        <color rgb="FFC0C0C0"/>
      </bottom>
      <diagonal/>
    </border>
    <border>
      <left/>
      <right style="thin">
        <color indexed="22"/>
      </right>
      <top/>
      <bottom/>
      <diagonal/>
    </border>
    <border>
      <left style="thin">
        <color indexed="22"/>
      </left>
      <right style="thin">
        <color auto="1"/>
      </right>
      <top style="thin">
        <color auto="1"/>
      </top>
      <bottom/>
      <diagonal/>
    </border>
    <border>
      <left style="thin">
        <color indexed="22"/>
      </left>
      <right style="thin">
        <color auto="1"/>
      </right>
      <top/>
      <bottom/>
      <diagonal/>
    </border>
    <border>
      <left style="thin">
        <color indexed="22"/>
      </left>
      <right style="thin">
        <color auto="1"/>
      </right>
      <top style="medium">
        <color auto="1"/>
      </top>
      <bottom/>
      <diagonal/>
    </border>
    <border>
      <left style="thin">
        <color indexed="22"/>
      </left>
      <right style="thin">
        <color auto="1"/>
      </right>
      <top/>
      <bottom style="medium">
        <color auto="1"/>
      </bottom>
      <diagonal/>
    </border>
    <border>
      <left style="thin">
        <color indexed="22"/>
      </left>
      <right style="thin">
        <color auto="1"/>
      </right>
      <top/>
      <bottom style="thin">
        <color auto="1"/>
      </bottom>
      <diagonal/>
    </border>
    <border>
      <left style="thin">
        <color indexed="22"/>
      </left>
      <right style="thin">
        <color indexed="22"/>
      </right>
      <top style="thick">
        <color auto="1"/>
      </top>
      <bottom style="thick">
        <color auto="1"/>
      </bottom>
      <diagonal/>
    </border>
    <border>
      <left/>
      <right style="thin">
        <color rgb="FFC0C0C0"/>
      </right>
      <top style="thin">
        <color rgb="FFC0C0C0"/>
      </top>
      <bottom/>
      <diagonal/>
    </border>
    <border>
      <left style="thin">
        <color rgb="FFC0C0C0"/>
      </left>
      <right/>
      <top style="thin">
        <color rgb="FFC0C0C0"/>
      </top>
      <bottom/>
      <diagonal/>
    </border>
    <border>
      <left/>
      <right/>
      <top style="thin">
        <color rgb="FFC0C0C0"/>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10">
    <xf numFmtId="0" fontId="0" fillId="0" borderId="0"/>
    <xf numFmtId="9" fontId="9" fillId="0" borderId="0" applyFont="0" applyFill="0" applyBorder="0" applyAlignment="0" applyProtection="0"/>
    <xf numFmtId="0" fontId="10" fillId="0" borderId="0"/>
    <xf numFmtId="9" fontId="10" fillId="0" borderId="0" applyFont="0" applyFill="0" applyBorder="0" applyAlignment="0" applyProtection="0"/>
    <xf numFmtId="43" fontId="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cellStyleXfs>
  <cellXfs count="371">
    <xf numFmtId="0" fontId="0" fillId="0" borderId="0" xfId="0"/>
    <xf numFmtId="0" fontId="0" fillId="0" borderId="0" xfId="0" applyAlignment="1">
      <alignment horizontal="center" vertical="center" wrapText="1"/>
    </xf>
    <xf numFmtId="0" fontId="0" fillId="0" borderId="0" xfId="0" applyAlignment="1">
      <alignment vertical="center" wrapText="1"/>
    </xf>
    <xf numFmtId="0" fontId="0" fillId="0" borderId="0" xfId="0" applyAlignment="1">
      <alignment vertical="center"/>
    </xf>
    <xf numFmtId="0" fontId="3" fillId="0" borderId="0" xfId="0" applyFont="1" applyAlignment="1">
      <alignment horizontal="center" vertical="center" wrapText="1"/>
    </xf>
    <xf numFmtId="0" fontId="2" fillId="2" borderId="2" xfId="0" applyFont="1" applyFill="1" applyBorder="1" applyAlignment="1">
      <alignment horizontal="center" vertical="center"/>
    </xf>
    <xf numFmtId="0" fontId="0" fillId="0" borderId="0" xfId="0" applyAlignment="1">
      <alignment horizontal="center" vertical="center"/>
    </xf>
    <xf numFmtId="14" fontId="3" fillId="0" borderId="0" xfId="0" applyNumberFormat="1" applyFont="1" applyAlignment="1">
      <alignment horizontal="center" vertical="center"/>
    </xf>
    <xf numFmtId="0" fontId="3" fillId="0" borderId="0" xfId="0" applyFont="1" applyAlignment="1">
      <alignment horizontal="center" vertical="center"/>
    </xf>
    <xf numFmtId="0" fontId="1" fillId="3" borderId="1" xfId="0" applyFont="1" applyFill="1" applyBorder="1" applyAlignment="1">
      <alignment horizontal="center" vertical="center" wrapText="1"/>
    </xf>
    <xf numFmtId="0" fontId="4" fillId="3" borderId="0" xfId="0" applyFont="1" applyFill="1" applyAlignment="1">
      <alignment horizontal="center" vertical="center" wrapText="1"/>
    </xf>
    <xf numFmtId="0" fontId="3" fillId="0" borderId="0" xfId="0" applyFont="1" applyAlignment="1">
      <alignment horizontal="left" vertical="center"/>
    </xf>
    <xf numFmtId="0" fontId="0" fillId="3" borderId="0" xfId="0" applyFill="1" applyAlignment="1">
      <alignment vertical="center" wrapText="1"/>
    </xf>
    <xf numFmtId="0" fontId="0" fillId="3" borderId="0" xfId="0" applyFill="1" applyAlignment="1">
      <alignment vertical="center"/>
    </xf>
    <xf numFmtId="0" fontId="3" fillId="3" borderId="0" xfId="0" applyFont="1" applyFill="1" applyAlignment="1">
      <alignment horizontal="center" vertical="center" wrapText="1"/>
    </xf>
    <xf numFmtId="0" fontId="3" fillId="3" borderId="0" xfId="0" applyFont="1" applyFill="1" applyAlignment="1">
      <alignment horizontal="center" vertical="center"/>
    </xf>
    <xf numFmtId="0" fontId="3" fillId="3" borderId="0" xfId="0" applyFont="1" applyFill="1" applyAlignment="1">
      <alignment horizontal="left" vertical="center"/>
    </xf>
    <xf numFmtId="0" fontId="0" fillId="3" borderId="0" xfId="0" applyFill="1" applyAlignment="1">
      <alignment horizontal="center" vertical="center" wrapText="1"/>
    </xf>
    <xf numFmtId="0" fontId="0" fillId="3" borderId="0" xfId="0" applyFill="1" applyAlignment="1">
      <alignment horizontal="center" vertical="center"/>
    </xf>
    <xf numFmtId="168" fontId="0" fillId="0" borderId="0" xfId="0" applyNumberFormat="1"/>
    <xf numFmtId="0" fontId="14" fillId="0" borderId="0" xfId="0" applyFont="1" applyAlignment="1">
      <alignment vertical="center" wrapText="1"/>
    </xf>
    <xf numFmtId="0" fontId="14" fillId="0" borderId="0" xfId="0" applyFont="1"/>
    <xf numFmtId="164" fontId="14" fillId="0" borderId="0" xfId="4" applyNumberFormat="1" applyFont="1" applyAlignment="1">
      <alignment vertical="center"/>
    </xf>
    <xf numFmtId="167" fontId="14" fillId="0" borderId="0" xfId="0" applyNumberFormat="1" applyFont="1"/>
    <xf numFmtId="168" fontId="14" fillId="0" borderId="0" xfId="0" applyNumberFormat="1" applyFont="1"/>
    <xf numFmtId="165" fontId="14" fillId="0" borderId="0" xfId="0" applyNumberFormat="1" applyFont="1"/>
    <xf numFmtId="164" fontId="14" fillId="0" borderId="0" xfId="0" applyNumberFormat="1" applyFont="1"/>
    <xf numFmtId="164" fontId="0" fillId="0" borderId="0" xfId="0" applyNumberFormat="1" applyAlignment="1">
      <alignment vertical="center"/>
    </xf>
    <xf numFmtId="0" fontId="17" fillId="0" borderId="0" xfId="0" applyFont="1" applyAlignment="1">
      <alignment horizontal="left" vertical="center" wrapText="1"/>
    </xf>
    <xf numFmtId="0" fontId="18" fillId="0" borderId="0" xfId="0" applyFont="1" applyAlignment="1">
      <alignment horizontal="center"/>
    </xf>
    <xf numFmtId="0" fontId="2" fillId="5" borderId="2"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164" fontId="0" fillId="0" borderId="0" xfId="4" applyNumberFormat="1" applyFont="1"/>
    <xf numFmtId="0" fontId="23" fillId="0" borderId="0" xfId="0" applyFont="1"/>
    <xf numFmtId="0" fontId="25" fillId="7" borderId="12" xfId="5" applyFont="1" applyFill="1" applyBorder="1" applyAlignment="1">
      <alignment horizontal="center"/>
    </xf>
    <xf numFmtId="0" fontId="25" fillId="0" borderId="13" xfId="5" applyFont="1" applyFill="1" applyBorder="1" applyAlignment="1">
      <alignment wrapText="1"/>
    </xf>
    <xf numFmtId="0" fontId="25" fillId="0" borderId="13" xfId="5" applyFont="1" applyFill="1" applyBorder="1" applyAlignment="1">
      <alignment horizontal="right" wrapText="1"/>
    </xf>
    <xf numFmtId="0" fontId="25" fillId="0" borderId="0" xfId="5" applyFont="1" applyFill="1" applyBorder="1" applyAlignment="1">
      <alignment horizontal="right" wrapText="1"/>
    </xf>
    <xf numFmtId="9" fontId="25" fillId="0" borderId="13" xfId="1" applyFont="1" applyFill="1" applyBorder="1" applyAlignment="1">
      <alignment horizontal="right" wrapText="1"/>
    </xf>
    <xf numFmtId="9" fontId="26" fillId="0" borderId="13" xfId="1" applyFont="1" applyFill="1" applyBorder="1" applyAlignment="1">
      <alignment horizontal="right" wrapText="1"/>
    </xf>
    <xf numFmtId="0" fontId="25" fillId="0" borderId="0" xfId="5" applyFont="1" applyFill="1" applyBorder="1" applyAlignment="1">
      <alignment wrapText="1"/>
    </xf>
    <xf numFmtId="9" fontId="27" fillId="0" borderId="13" xfId="1" applyFont="1" applyFill="1" applyBorder="1" applyAlignment="1">
      <alignment horizontal="right" wrapText="1"/>
    </xf>
    <xf numFmtId="9" fontId="28" fillId="0" borderId="13" xfId="1" applyFont="1" applyFill="1" applyBorder="1" applyAlignment="1">
      <alignment horizontal="right" wrapText="1"/>
    </xf>
    <xf numFmtId="0" fontId="27" fillId="0" borderId="0" xfId="5" applyFont="1" applyFill="1" applyBorder="1" applyAlignment="1">
      <alignment horizontal="right" wrapText="1"/>
    </xf>
    <xf numFmtId="0" fontId="2" fillId="0" borderId="0" xfId="0" applyFont="1"/>
    <xf numFmtId="9" fontId="29" fillId="0" borderId="13" xfId="1" applyFont="1" applyFill="1" applyBorder="1" applyAlignment="1">
      <alignment horizontal="right" wrapText="1"/>
    </xf>
    <xf numFmtId="9" fontId="30" fillId="0" borderId="13" xfId="1" applyFont="1" applyFill="1" applyBorder="1" applyAlignment="1">
      <alignment horizontal="right" wrapText="1"/>
    </xf>
    <xf numFmtId="0" fontId="27" fillId="2" borderId="0" xfId="5" applyFont="1" applyFill="1" applyBorder="1" applyAlignment="1">
      <alignment wrapText="1"/>
    </xf>
    <xf numFmtId="9" fontId="27" fillId="2" borderId="13" xfId="1" applyFont="1" applyFill="1" applyBorder="1" applyAlignment="1">
      <alignment horizontal="right" wrapText="1"/>
    </xf>
    <xf numFmtId="9" fontId="31" fillId="2" borderId="13" xfId="1" applyFont="1" applyFill="1" applyBorder="1" applyAlignment="1">
      <alignment horizontal="right" wrapText="1"/>
    </xf>
    <xf numFmtId="0" fontId="32" fillId="8" borderId="12" xfId="5" applyFont="1" applyFill="1" applyBorder="1" applyAlignment="1">
      <alignment horizontal="center"/>
    </xf>
    <xf numFmtId="0" fontId="25" fillId="2" borderId="0" xfId="5" applyFont="1" applyFill="1" applyBorder="1" applyAlignment="1">
      <alignment wrapText="1"/>
    </xf>
    <xf numFmtId="0" fontId="27" fillId="2" borderId="0" xfId="5" applyFont="1" applyFill="1" applyBorder="1" applyAlignment="1">
      <alignment horizontal="right" wrapText="1"/>
    </xf>
    <xf numFmtId="9" fontId="33" fillId="0" borderId="13" xfId="1" applyFont="1" applyFill="1" applyBorder="1" applyAlignment="1">
      <alignment horizontal="right" wrapText="1"/>
    </xf>
    <xf numFmtId="0" fontId="37" fillId="0" borderId="0" xfId="0" applyFont="1" applyAlignment="1">
      <alignment horizontal="center" vertical="center" wrapText="1"/>
    </xf>
    <xf numFmtId="0" fontId="2" fillId="0" borderId="14" xfId="0" applyFont="1" applyBorder="1" applyAlignment="1">
      <alignment vertical="center"/>
    </xf>
    <xf numFmtId="0" fontId="0" fillId="0" borderId="17" xfId="0" applyBorder="1" applyAlignment="1">
      <alignment vertical="center" wrapText="1"/>
    </xf>
    <xf numFmtId="9" fontId="0" fillId="0" borderId="18" xfId="1" applyFont="1" applyBorder="1" applyAlignment="1">
      <alignment horizontal="center" vertical="center"/>
    </xf>
    <xf numFmtId="0" fontId="0" fillId="0" borderId="20" xfId="0" applyBorder="1" applyAlignment="1">
      <alignment vertical="center" wrapText="1"/>
    </xf>
    <xf numFmtId="0" fontId="39" fillId="0" borderId="25" xfId="0" applyFont="1" applyBorder="1" applyAlignment="1">
      <alignment horizontal="center" vertical="center" wrapText="1"/>
    </xf>
    <xf numFmtId="0" fontId="3" fillId="0" borderId="25" xfId="0" applyFont="1" applyBorder="1" applyAlignment="1">
      <alignment horizontal="left" vertical="center"/>
    </xf>
    <xf numFmtId="170" fontId="16" fillId="5" borderId="26" xfId="1" applyNumberFormat="1" applyFont="1" applyFill="1" applyBorder="1" applyAlignment="1">
      <alignment horizontal="center" vertical="center"/>
    </xf>
    <xf numFmtId="0" fontId="3" fillId="0" borderId="27" xfId="0" applyFont="1" applyBorder="1" applyAlignment="1">
      <alignment horizontal="center" vertical="center" wrapText="1"/>
    </xf>
    <xf numFmtId="0" fontId="3" fillId="0" borderId="27" xfId="0" applyFont="1" applyBorder="1" applyAlignment="1">
      <alignment horizontal="left" vertical="center"/>
    </xf>
    <xf numFmtId="9" fontId="2" fillId="5" borderId="26" xfId="1" applyFont="1" applyFill="1" applyBorder="1" applyAlignment="1">
      <alignment horizontal="center" vertical="center"/>
    </xf>
    <xf numFmtId="0" fontId="3" fillId="0" borderId="27" xfId="0" applyFont="1" applyBorder="1" applyAlignment="1">
      <alignment horizontal="center" vertical="center"/>
    </xf>
    <xf numFmtId="0" fontId="17" fillId="0" borderId="27" xfId="0" applyFont="1" applyBorder="1" applyAlignment="1">
      <alignment horizontal="left" vertical="center" wrapText="1"/>
    </xf>
    <xf numFmtId="0" fontId="3" fillId="0" borderId="30" xfId="0" applyFont="1" applyBorder="1" applyAlignment="1">
      <alignment horizontal="center" vertical="center"/>
    </xf>
    <xf numFmtId="0" fontId="3" fillId="0" borderId="30" xfId="0" applyFont="1" applyBorder="1" applyAlignment="1">
      <alignment horizontal="left" vertical="center"/>
    </xf>
    <xf numFmtId="164" fontId="2" fillId="0" borderId="15" xfId="4" applyNumberFormat="1" applyFont="1" applyBorder="1" applyAlignment="1">
      <alignment horizontal="center" vertical="center"/>
    </xf>
    <xf numFmtId="164" fontId="2" fillId="5" borderId="15" xfId="4" applyNumberFormat="1" applyFont="1" applyFill="1" applyBorder="1" applyAlignment="1">
      <alignment horizontal="center" vertical="center"/>
    </xf>
    <xf numFmtId="9" fontId="2" fillId="5" borderId="18" xfId="1" applyNumberFormat="1" applyFont="1" applyFill="1" applyBorder="1" applyAlignment="1">
      <alignment horizontal="center" vertical="center"/>
    </xf>
    <xf numFmtId="169" fontId="0" fillId="0" borderId="18" xfId="0" applyNumberFormat="1" applyBorder="1" applyAlignment="1">
      <alignment horizontal="center" vertical="center"/>
    </xf>
    <xf numFmtId="169" fontId="2" fillId="5" borderId="18" xfId="0" applyNumberFormat="1" applyFont="1" applyFill="1" applyBorder="1" applyAlignment="1">
      <alignment horizontal="center" vertical="center"/>
    </xf>
    <xf numFmtId="167" fontId="0" fillId="0" borderId="18" xfId="0" applyNumberFormat="1" applyBorder="1" applyAlignment="1">
      <alignment horizontal="center" vertical="center"/>
    </xf>
    <xf numFmtId="167" fontId="2" fillId="5" borderId="18" xfId="0" applyNumberFormat="1" applyFont="1" applyFill="1" applyBorder="1" applyAlignment="1">
      <alignment horizontal="center" vertical="center"/>
    </xf>
    <xf numFmtId="0" fontId="15" fillId="0" borderId="17" xfId="0" applyFont="1" applyBorder="1" applyAlignment="1">
      <alignment horizontal="left" vertical="center" wrapText="1" indent="7"/>
    </xf>
    <xf numFmtId="164" fontId="15" fillId="0" borderId="18" xfId="4" applyNumberFormat="1" applyFont="1" applyBorder="1" applyAlignment="1">
      <alignment horizontal="center" vertical="center"/>
    </xf>
    <xf numFmtId="164" fontId="22" fillId="5" borderId="18" xfId="4" applyNumberFormat="1" applyFont="1" applyFill="1" applyBorder="1" applyAlignment="1">
      <alignment horizontal="center" vertical="center"/>
    </xf>
    <xf numFmtId="9" fontId="22" fillId="5" borderId="18" xfId="1" applyNumberFormat="1" applyFont="1" applyFill="1" applyBorder="1" applyAlignment="1">
      <alignment horizontal="center" vertical="center"/>
    </xf>
    <xf numFmtId="164" fontId="0" fillId="0" borderId="18" xfId="4" applyNumberFormat="1" applyFont="1" applyBorder="1" applyAlignment="1">
      <alignment horizontal="center" vertical="center"/>
    </xf>
    <xf numFmtId="164" fontId="2" fillId="5" borderId="18" xfId="4" applyNumberFormat="1" applyFont="1" applyFill="1" applyBorder="1" applyAlignment="1">
      <alignment horizontal="center" vertical="center"/>
    </xf>
    <xf numFmtId="166" fontId="0" fillId="0" borderId="18" xfId="1" applyNumberFormat="1" applyFont="1" applyBorder="1" applyAlignment="1">
      <alignment horizontal="center" vertical="center"/>
    </xf>
    <xf numFmtId="166" fontId="2" fillId="5" borderId="18" xfId="1" applyNumberFormat="1" applyFont="1" applyFill="1" applyBorder="1" applyAlignment="1">
      <alignment horizontal="center" vertical="center"/>
    </xf>
    <xf numFmtId="164" fontId="0" fillId="0" borderId="21" xfId="4" applyNumberFormat="1" applyFont="1" applyBorder="1" applyAlignment="1">
      <alignment horizontal="center" vertical="center"/>
    </xf>
    <xf numFmtId="164" fontId="2" fillId="5" borderId="21" xfId="4" applyNumberFormat="1" applyFont="1" applyFill="1" applyBorder="1" applyAlignment="1">
      <alignment horizontal="center" vertical="center"/>
    </xf>
    <xf numFmtId="0" fontId="37" fillId="0" borderId="25" xfId="0" applyFont="1" applyBorder="1" applyAlignment="1">
      <alignment horizontal="center" vertical="center" wrapText="1"/>
    </xf>
    <xf numFmtId="14" fontId="3" fillId="0" borderId="25" xfId="0" applyNumberFormat="1" applyFont="1" applyBorder="1" applyAlignment="1">
      <alignment horizontal="center" vertical="center"/>
    </xf>
    <xf numFmtId="0" fontId="7" fillId="0" borderId="25" xfId="0" applyFont="1" applyBorder="1" applyAlignment="1">
      <alignment horizontal="left" vertical="center" wrapText="1"/>
    </xf>
    <xf numFmtId="0" fontId="37" fillId="0" borderId="27" xfId="0" applyFont="1" applyBorder="1" applyAlignment="1">
      <alignment horizontal="center" vertical="center" wrapText="1"/>
    </xf>
    <xf numFmtId="14" fontId="3" fillId="0" borderId="27" xfId="0" applyNumberFormat="1" applyFont="1" applyBorder="1" applyAlignment="1">
      <alignment horizontal="center" vertical="center"/>
    </xf>
    <xf numFmtId="0" fontId="7" fillId="0" borderId="27" xfId="0" applyFont="1" applyBorder="1" applyAlignment="1">
      <alignment horizontal="left" vertical="center" wrapText="1"/>
    </xf>
    <xf numFmtId="14" fontId="15" fillId="0" borderId="27" xfId="0" applyNumberFormat="1" applyFont="1" applyBorder="1" applyAlignment="1">
      <alignment horizontal="center" vertical="center"/>
    </xf>
    <xf numFmtId="0" fontId="37" fillId="0" borderId="30" xfId="0" applyFont="1" applyBorder="1" applyAlignment="1">
      <alignment horizontal="center" vertical="center" wrapText="1"/>
    </xf>
    <xf numFmtId="0" fontId="17" fillId="0" borderId="30" xfId="0" applyFont="1" applyBorder="1" applyAlignment="1">
      <alignment horizontal="left" vertical="center" wrapText="1"/>
    </xf>
    <xf numFmtId="0" fontId="36" fillId="0" borderId="27" xfId="0" applyFont="1" applyBorder="1" applyAlignment="1">
      <alignment horizontal="center" vertical="center" wrapText="1"/>
    </xf>
    <xf numFmtId="0" fontId="35" fillId="10" borderId="0" xfId="0" applyFont="1" applyFill="1" applyBorder="1" applyAlignment="1">
      <alignment horizontal="center" vertical="center" wrapText="1"/>
    </xf>
    <xf numFmtId="164" fontId="34" fillId="10" borderId="16" xfId="4" applyNumberFormat="1" applyFont="1" applyFill="1" applyBorder="1" applyAlignment="1">
      <alignment horizontal="center" vertical="center"/>
    </xf>
    <xf numFmtId="169" fontId="34" fillId="10" borderId="19" xfId="0" applyNumberFormat="1" applyFont="1" applyFill="1" applyBorder="1" applyAlignment="1">
      <alignment horizontal="center" vertical="center"/>
    </xf>
    <xf numFmtId="167" fontId="34" fillId="10" borderId="19" xfId="0" applyNumberFormat="1" applyFont="1" applyFill="1" applyBorder="1" applyAlignment="1">
      <alignment horizontal="center" vertical="center"/>
    </xf>
    <xf numFmtId="164" fontId="22" fillId="10" borderId="19" xfId="4" applyNumberFormat="1" applyFont="1" applyFill="1" applyBorder="1" applyAlignment="1">
      <alignment horizontal="center" vertical="center"/>
    </xf>
    <xf numFmtId="9" fontId="22" fillId="10" borderId="19" xfId="1" applyNumberFormat="1" applyFont="1" applyFill="1" applyBorder="1" applyAlignment="1">
      <alignment horizontal="center" vertical="center"/>
    </xf>
    <xf numFmtId="164" fontId="34" fillId="10" borderId="19" xfId="4" applyNumberFormat="1" applyFont="1" applyFill="1" applyBorder="1" applyAlignment="1">
      <alignment horizontal="center" vertical="center"/>
    </xf>
    <xf numFmtId="166" fontId="34" fillId="10" borderId="19" xfId="1" applyNumberFormat="1" applyFont="1" applyFill="1" applyBorder="1" applyAlignment="1">
      <alignment horizontal="center" vertical="center"/>
    </xf>
    <xf numFmtId="164" fontId="34" fillId="10" borderId="22" xfId="4" applyNumberFormat="1" applyFont="1" applyFill="1" applyBorder="1" applyAlignment="1">
      <alignment horizontal="center" vertical="center"/>
    </xf>
    <xf numFmtId="170" fontId="34" fillId="10" borderId="27" xfId="1" applyNumberFormat="1" applyFont="1" applyFill="1" applyBorder="1" applyAlignment="1">
      <alignment horizontal="center" vertical="center"/>
    </xf>
    <xf numFmtId="9" fontId="34" fillId="10" borderId="27" xfId="1" applyNumberFormat="1" applyFont="1" applyFill="1" applyBorder="1" applyAlignment="1">
      <alignment horizontal="center" vertical="center"/>
    </xf>
    <xf numFmtId="166" fontId="2" fillId="5" borderId="29" xfId="1" applyNumberFormat="1" applyFont="1" applyFill="1" applyBorder="1" applyAlignment="1">
      <alignment horizontal="center" vertical="center"/>
    </xf>
    <xf numFmtId="0" fontId="2" fillId="0" borderId="17" xfId="0" applyFont="1" applyBorder="1" applyAlignment="1">
      <alignment vertical="center"/>
    </xf>
    <xf numFmtId="164" fontId="2" fillId="0" borderId="18" xfId="4" applyNumberFormat="1" applyFont="1" applyBorder="1" applyAlignment="1">
      <alignment vertical="center"/>
    </xf>
    <xf numFmtId="0" fontId="2" fillId="0" borderId="20" xfId="0" applyFont="1" applyBorder="1" applyAlignment="1">
      <alignment vertical="center" wrapText="1"/>
    </xf>
    <xf numFmtId="0" fontId="2" fillId="0" borderId="14" xfId="0" applyFont="1" applyBorder="1" applyAlignment="1">
      <alignment vertical="center" wrapText="1"/>
    </xf>
    <xf numFmtId="0" fontId="2" fillId="0" borderId="17" xfId="0" applyFont="1" applyBorder="1" applyAlignment="1">
      <alignment horizontal="left" vertical="center" wrapText="1" indent="4"/>
    </xf>
    <xf numFmtId="164" fontId="2" fillId="5" borderId="18" xfId="4" applyNumberFormat="1" applyFont="1" applyFill="1" applyBorder="1" applyAlignment="1">
      <alignment vertical="center"/>
    </xf>
    <xf numFmtId="164" fontId="34" fillId="10" borderId="19" xfId="4" applyNumberFormat="1" applyFont="1" applyFill="1" applyBorder="1" applyAlignment="1">
      <alignment vertical="center"/>
    </xf>
    <xf numFmtId="0" fontId="6" fillId="0" borderId="17" xfId="0" applyFont="1" applyBorder="1" applyAlignment="1">
      <alignment horizontal="left" vertical="center" wrapText="1" indent="9"/>
    </xf>
    <xf numFmtId="9" fontId="0" fillId="0" borderId="18" xfId="1" applyFont="1" applyBorder="1" applyAlignment="1">
      <alignment horizontal="right" vertical="center"/>
    </xf>
    <xf numFmtId="9" fontId="2" fillId="5" borderId="18" xfId="1" applyFont="1" applyFill="1" applyBorder="1" applyAlignment="1">
      <alignment horizontal="right" vertical="center"/>
    </xf>
    <xf numFmtId="9" fontId="34" fillId="10" borderId="19" xfId="1" applyFont="1" applyFill="1" applyBorder="1" applyAlignment="1">
      <alignment horizontal="right" vertical="center"/>
    </xf>
    <xf numFmtId="170" fontId="0" fillId="0" borderId="18" xfId="1" applyNumberFormat="1" applyFont="1" applyBorder="1" applyAlignment="1">
      <alignment horizontal="right" vertical="center"/>
    </xf>
    <xf numFmtId="170" fontId="2" fillId="5" borderId="18" xfId="1" applyNumberFormat="1" applyFont="1" applyFill="1" applyBorder="1" applyAlignment="1">
      <alignment horizontal="right" vertical="center"/>
    </xf>
    <xf numFmtId="170" fontId="34" fillId="10" borderId="19" xfId="1" applyNumberFormat="1" applyFont="1" applyFill="1" applyBorder="1" applyAlignment="1">
      <alignment horizontal="right" vertical="center"/>
    </xf>
    <xf numFmtId="166" fontId="0" fillId="0" borderId="18" xfId="1" applyNumberFormat="1" applyFont="1" applyBorder="1" applyAlignment="1">
      <alignment horizontal="right" vertical="center"/>
    </xf>
    <xf numFmtId="166" fontId="2" fillId="5" borderId="18" xfId="1" applyNumberFormat="1" applyFont="1" applyFill="1" applyBorder="1" applyAlignment="1">
      <alignment horizontal="right" vertical="center"/>
    </xf>
    <xf numFmtId="166" fontId="34" fillId="10" borderId="19" xfId="1" applyNumberFormat="1" applyFont="1" applyFill="1" applyBorder="1" applyAlignment="1">
      <alignment horizontal="right" vertical="center"/>
    </xf>
    <xf numFmtId="0" fontId="2" fillId="0" borderId="17" xfId="0" applyFont="1" applyBorder="1" applyAlignment="1">
      <alignment horizontal="left" vertical="center" indent="4"/>
    </xf>
    <xf numFmtId="0" fontId="16" fillId="0" borderId="17" xfId="0" applyFont="1" applyBorder="1" applyAlignment="1">
      <alignment horizontal="left" vertical="center" wrapText="1" indent="4"/>
    </xf>
    <xf numFmtId="0" fontId="6" fillId="0" borderId="20" xfId="0" applyFont="1" applyBorder="1" applyAlignment="1">
      <alignment horizontal="left" vertical="center" wrapText="1" indent="9"/>
    </xf>
    <xf numFmtId="166" fontId="0" fillId="0" borderId="21" xfId="1" applyNumberFormat="1" applyFont="1" applyBorder="1" applyAlignment="1">
      <alignment horizontal="right" vertical="center"/>
    </xf>
    <xf numFmtId="166" fontId="2" fillId="5" borderId="21" xfId="1" applyNumberFormat="1" applyFont="1" applyFill="1" applyBorder="1" applyAlignment="1">
      <alignment horizontal="right" vertical="center"/>
    </xf>
    <xf numFmtId="166" fontId="34" fillId="10" borderId="22" xfId="1" applyNumberFormat="1" applyFont="1" applyFill="1" applyBorder="1" applyAlignment="1">
      <alignment horizontal="right" vertical="center"/>
    </xf>
    <xf numFmtId="0" fontId="8" fillId="0" borderId="27" xfId="0" applyFont="1" applyBorder="1" applyAlignment="1">
      <alignment horizontal="left" vertical="center" wrapText="1"/>
    </xf>
    <xf numFmtId="0" fontId="3" fillId="0" borderId="27" xfId="0" applyFont="1" applyBorder="1" applyAlignment="1">
      <alignment horizontal="left" vertical="center" wrapText="1"/>
    </xf>
    <xf numFmtId="0" fontId="19" fillId="6" borderId="17" xfId="0" applyFont="1" applyFill="1" applyBorder="1" applyAlignment="1">
      <alignment vertical="center" wrapText="1"/>
    </xf>
    <xf numFmtId="0" fontId="0" fillId="6" borderId="18" xfId="0" applyFill="1" applyBorder="1" applyAlignment="1">
      <alignment vertical="center"/>
    </xf>
    <xf numFmtId="0" fontId="0" fillId="6" borderId="19" xfId="0" applyFill="1" applyBorder="1" applyAlignment="1">
      <alignment vertical="center"/>
    </xf>
    <xf numFmtId="164" fontId="2" fillId="0" borderId="18" xfId="4" applyNumberFormat="1" applyFont="1" applyBorder="1" applyAlignment="1">
      <alignment horizontal="center" vertical="center"/>
    </xf>
    <xf numFmtId="0" fontId="19" fillId="6" borderId="17" xfId="0" applyFont="1" applyFill="1" applyBorder="1" applyAlignment="1">
      <alignment horizontal="left" vertical="center" wrapText="1"/>
    </xf>
    <xf numFmtId="9" fontId="0" fillId="6" borderId="18" xfId="1" applyFont="1" applyFill="1" applyBorder="1" applyAlignment="1">
      <alignment horizontal="right" vertical="center"/>
    </xf>
    <xf numFmtId="9" fontId="0" fillId="6" borderId="19" xfId="1" applyFont="1" applyFill="1" applyBorder="1" applyAlignment="1">
      <alignment horizontal="right" vertical="center"/>
    </xf>
    <xf numFmtId="9" fontId="0" fillId="0" borderId="21" xfId="1" applyFont="1" applyBorder="1" applyAlignment="1">
      <alignment horizontal="right" vertical="center"/>
    </xf>
    <xf numFmtId="9" fontId="2" fillId="5" borderId="21" xfId="1" applyFont="1" applyFill="1" applyBorder="1" applyAlignment="1">
      <alignment horizontal="right" vertical="center"/>
    </xf>
    <xf numFmtId="0" fontId="3" fillId="6" borderId="27" xfId="0" applyFont="1" applyFill="1" applyBorder="1" applyAlignment="1">
      <alignment horizontal="center" vertical="center" wrapText="1"/>
    </xf>
    <xf numFmtId="14" fontId="3" fillId="6" borderId="27" xfId="0" applyNumberFormat="1" applyFont="1" applyFill="1" applyBorder="1" applyAlignment="1">
      <alignment horizontal="center" vertical="center"/>
    </xf>
    <xf numFmtId="0" fontId="3" fillId="6" borderId="27" xfId="0" applyFont="1" applyFill="1" applyBorder="1" applyAlignment="1">
      <alignment horizontal="left" vertical="center"/>
    </xf>
    <xf numFmtId="14" fontId="3" fillId="0" borderId="30" xfId="0" applyNumberFormat="1" applyFont="1" applyBorder="1" applyAlignment="1">
      <alignment horizontal="center" vertical="center"/>
    </xf>
    <xf numFmtId="9" fontId="27" fillId="0" borderId="0" xfId="1" applyFont="1" applyFill="1" applyBorder="1" applyAlignment="1">
      <alignment horizontal="right" wrapText="1"/>
    </xf>
    <xf numFmtId="9" fontId="28" fillId="0" borderId="0" xfId="1" applyFont="1" applyFill="1" applyBorder="1" applyAlignment="1">
      <alignment horizontal="right" wrapText="1"/>
    </xf>
    <xf numFmtId="0" fontId="25" fillId="0" borderId="0" xfId="5" applyFont="1" applyFill="1" applyBorder="1" applyAlignment="1">
      <alignment horizontal="center"/>
    </xf>
    <xf numFmtId="0" fontId="0" fillId="0" borderId="0" xfId="0" applyFill="1"/>
    <xf numFmtId="0" fontId="32" fillId="8" borderId="12" xfId="5" applyFont="1" applyFill="1" applyBorder="1" applyAlignment="1">
      <alignment horizontal="center" wrapText="1"/>
    </xf>
    <xf numFmtId="0" fontId="25" fillId="7" borderId="12" xfId="5" applyFont="1" applyFill="1" applyBorder="1" applyAlignment="1">
      <alignment horizontal="center" wrapText="1"/>
    </xf>
    <xf numFmtId="0" fontId="32" fillId="11" borderId="12" xfId="5" applyFont="1" applyFill="1" applyBorder="1" applyAlignment="1">
      <alignment horizontal="center" wrapText="1"/>
    </xf>
    <xf numFmtId="9" fontId="25" fillId="9" borderId="31" xfId="1" applyFont="1" applyFill="1" applyBorder="1" applyAlignment="1">
      <alignment horizontal="right" wrapText="1"/>
    </xf>
    <xf numFmtId="9" fontId="25" fillId="9" borderId="13" xfId="1" applyFont="1" applyFill="1" applyBorder="1" applyAlignment="1">
      <alignment horizontal="right" wrapText="1"/>
    </xf>
    <xf numFmtId="9" fontId="29" fillId="9" borderId="13" xfId="1" applyFont="1" applyFill="1" applyBorder="1" applyAlignment="1">
      <alignment horizontal="right" wrapText="1"/>
    </xf>
    <xf numFmtId="9" fontId="29" fillId="2" borderId="13" xfId="1" applyFont="1" applyFill="1" applyBorder="1" applyAlignment="1">
      <alignment horizontal="right" wrapText="1"/>
    </xf>
    <xf numFmtId="0" fontId="3" fillId="0" borderId="0" xfId="0" applyFont="1"/>
    <xf numFmtId="9" fontId="2" fillId="5" borderId="18" xfId="1" applyNumberFormat="1" applyFont="1" applyFill="1" applyBorder="1" applyAlignment="1">
      <alignment horizontal="right" vertical="center"/>
    </xf>
    <xf numFmtId="9" fontId="34" fillId="10" borderId="19" xfId="1" applyNumberFormat="1" applyFont="1" applyFill="1" applyBorder="1" applyAlignment="1">
      <alignment horizontal="right" vertical="center"/>
    </xf>
    <xf numFmtId="9" fontId="34" fillId="10" borderId="22" xfId="1" applyFont="1" applyFill="1" applyBorder="1" applyAlignment="1">
      <alignment horizontal="right" vertical="center"/>
    </xf>
    <xf numFmtId="9" fontId="34" fillId="10" borderId="27" xfId="1" quotePrefix="1" applyFont="1" applyFill="1" applyBorder="1" applyAlignment="1">
      <alignment horizontal="center" vertical="center"/>
    </xf>
    <xf numFmtId="9" fontId="34" fillId="10" borderId="19" xfId="1" quotePrefix="1" applyNumberFormat="1" applyFont="1" applyFill="1" applyBorder="1" applyAlignment="1">
      <alignment horizontal="center" vertical="center"/>
    </xf>
    <xf numFmtId="0" fontId="3" fillId="0" borderId="0" xfId="0" applyFont="1" applyBorder="1" applyAlignment="1">
      <alignment horizontal="left" vertical="center"/>
    </xf>
    <xf numFmtId="0" fontId="42" fillId="0" borderId="0" xfId="0" applyFont="1"/>
    <xf numFmtId="0" fontId="43" fillId="0" borderId="17" xfId="0" applyFont="1" applyBorder="1" applyAlignment="1">
      <alignment horizontal="left" vertical="center" wrapText="1" indent="9"/>
    </xf>
    <xf numFmtId="167" fontId="5" fillId="0" borderId="18" xfId="4" applyNumberFormat="1" applyFont="1" applyBorder="1" applyAlignment="1">
      <alignment horizontal="right" vertical="center"/>
    </xf>
    <xf numFmtId="167" fontId="16" fillId="5" borderId="18" xfId="4" applyNumberFormat="1" applyFont="1" applyFill="1" applyBorder="1" applyAlignment="1">
      <alignment horizontal="right" vertical="center"/>
    </xf>
    <xf numFmtId="167" fontId="5" fillId="0" borderId="18" xfId="4" applyNumberFormat="1" applyFont="1" applyBorder="1" applyAlignment="1">
      <alignment horizontal="center" vertical="center"/>
    </xf>
    <xf numFmtId="164" fontId="29" fillId="0" borderId="32" xfId="4" applyNumberFormat="1" applyFont="1" applyFill="1" applyBorder="1" applyAlignment="1">
      <alignment horizontal="center" wrapText="1"/>
    </xf>
    <xf numFmtId="164" fontId="33" fillId="0" borderId="32" xfId="4" applyNumberFormat="1" applyFont="1" applyFill="1" applyBorder="1" applyAlignment="1">
      <alignment horizontal="center" wrapText="1"/>
    </xf>
    <xf numFmtId="164" fontId="26" fillId="0" borderId="32" xfId="4" applyNumberFormat="1" applyFont="1" applyFill="1" applyBorder="1" applyAlignment="1">
      <alignment horizontal="center" wrapText="1"/>
    </xf>
    <xf numFmtId="164" fontId="44" fillId="2" borderId="32" xfId="4" applyNumberFormat="1" applyFont="1" applyFill="1" applyBorder="1" applyAlignment="1">
      <alignment horizontal="center" wrapText="1"/>
    </xf>
    <xf numFmtId="0" fontId="10" fillId="4" borderId="0" xfId="2" applyFont="1" applyFill="1" applyBorder="1"/>
    <xf numFmtId="9" fontId="27" fillId="6" borderId="33" xfId="1" applyFont="1" applyFill="1" applyBorder="1" applyAlignment="1">
      <alignment horizontal="right" wrapText="1"/>
    </xf>
    <xf numFmtId="0" fontId="44" fillId="12" borderId="34" xfId="6" applyFont="1" applyFill="1" applyBorder="1" applyAlignment="1">
      <alignment horizontal="center" vertical="center" wrapText="1"/>
    </xf>
    <xf numFmtId="0" fontId="25" fillId="0" borderId="34" xfId="6" applyFont="1" applyFill="1" applyBorder="1" applyAlignment="1">
      <alignment horizontal="center" wrapText="1"/>
    </xf>
    <xf numFmtId="0" fontId="25" fillId="0" borderId="34" xfId="6" applyFont="1" applyFill="1" applyBorder="1" applyAlignment="1">
      <alignment wrapText="1"/>
    </xf>
    <xf numFmtId="164" fontId="25" fillId="0" borderId="34" xfId="4" applyNumberFormat="1" applyFont="1" applyFill="1" applyBorder="1" applyAlignment="1">
      <alignment horizontal="right" wrapText="1"/>
    </xf>
    <xf numFmtId="9" fontId="25" fillId="0" borderId="34" xfId="1" applyNumberFormat="1" applyFont="1" applyFill="1" applyBorder="1" applyAlignment="1">
      <alignment horizontal="right" wrapText="1"/>
    </xf>
    <xf numFmtId="164" fontId="0" fillId="0" borderId="34" xfId="0" applyNumberFormat="1" applyBorder="1"/>
    <xf numFmtId="164" fontId="12" fillId="3" borderId="34" xfId="4" applyNumberFormat="1" applyFont="1" applyFill="1" applyBorder="1" applyAlignment="1">
      <alignment horizontal="right" wrapText="1"/>
    </xf>
    <xf numFmtId="9" fontId="12" fillId="3" borderId="34" xfId="1" applyNumberFormat="1" applyFont="1" applyFill="1" applyBorder="1" applyAlignment="1">
      <alignment horizontal="right" wrapText="1"/>
    </xf>
    <xf numFmtId="164" fontId="1" fillId="3" borderId="34" xfId="0" applyNumberFormat="1" applyFont="1" applyFill="1" applyBorder="1"/>
    <xf numFmtId="0" fontId="27" fillId="4" borderId="0" xfId="6" applyFont="1" applyFill="1" applyBorder="1" applyAlignment="1">
      <alignment wrapText="1"/>
    </xf>
    <xf numFmtId="0" fontId="27" fillId="4" borderId="37" xfId="6" applyFont="1" applyFill="1" applyBorder="1" applyAlignment="1">
      <alignment wrapText="1"/>
    </xf>
    <xf numFmtId="164" fontId="27" fillId="4" borderId="0" xfId="4" applyNumberFormat="1" applyFont="1" applyFill="1" applyBorder="1" applyAlignment="1">
      <alignment horizontal="right" wrapText="1"/>
    </xf>
    <xf numFmtId="9" fontId="27" fillId="4" borderId="0" xfId="1" applyNumberFormat="1" applyFont="1" applyFill="1" applyBorder="1" applyAlignment="1">
      <alignment horizontal="right" wrapText="1"/>
    </xf>
    <xf numFmtId="164" fontId="2" fillId="4" borderId="0" xfId="0" applyNumberFormat="1" applyFont="1" applyFill="1"/>
    <xf numFmtId="164" fontId="2" fillId="5" borderId="34" xfId="0" applyNumberFormat="1" applyFont="1" applyFill="1" applyBorder="1"/>
    <xf numFmtId="0" fontId="2" fillId="5" borderId="34" xfId="0" applyFont="1" applyFill="1" applyBorder="1"/>
    <xf numFmtId="0" fontId="46" fillId="0" borderId="0" xfId="0" applyFont="1" applyAlignment="1">
      <alignment horizontal="right"/>
    </xf>
    <xf numFmtId="9" fontId="15" fillId="0" borderId="18" xfId="1" applyNumberFormat="1" applyFont="1" applyBorder="1" applyAlignment="1">
      <alignment horizontal="center" vertical="center"/>
    </xf>
    <xf numFmtId="167" fontId="34" fillId="10" borderId="19" xfId="4" applyNumberFormat="1" applyFont="1" applyFill="1" applyBorder="1" applyAlignment="1">
      <alignment horizontal="right" vertical="center"/>
    </xf>
    <xf numFmtId="167" fontId="34" fillId="10" borderId="19" xfId="4" applyNumberFormat="1" applyFont="1" applyFill="1" applyBorder="1" applyAlignment="1">
      <alignment vertical="center"/>
    </xf>
    <xf numFmtId="0" fontId="25" fillId="0" borderId="38" xfId="5" applyFont="1" applyFill="1" applyBorder="1" applyAlignment="1">
      <alignment horizontal="right" wrapText="1"/>
    </xf>
    <xf numFmtId="9" fontId="44" fillId="2" borderId="13" xfId="1" applyFont="1" applyFill="1" applyBorder="1" applyAlignment="1">
      <alignment horizontal="right" wrapText="1"/>
    </xf>
    <xf numFmtId="9" fontId="26" fillId="2" borderId="13" xfId="1" applyFont="1" applyFill="1" applyBorder="1" applyAlignment="1">
      <alignment horizontal="right" wrapText="1"/>
    </xf>
    <xf numFmtId="9" fontId="47" fillId="2" borderId="13" xfId="1" applyFont="1" applyFill="1" applyBorder="1" applyAlignment="1">
      <alignment horizontal="right" wrapText="1"/>
    </xf>
    <xf numFmtId="171" fontId="25" fillId="0" borderId="34" xfId="4" applyNumberFormat="1" applyFont="1" applyFill="1" applyBorder="1" applyAlignment="1">
      <alignment horizontal="right" wrapText="1"/>
    </xf>
    <xf numFmtId="171" fontId="12" fillId="3" borderId="34" xfId="4" applyNumberFormat="1" applyFont="1" applyFill="1" applyBorder="1" applyAlignment="1">
      <alignment horizontal="right" wrapText="1"/>
    </xf>
    <xf numFmtId="171" fontId="27" fillId="4" borderId="0" xfId="4" applyNumberFormat="1" applyFont="1" applyFill="1" applyBorder="1" applyAlignment="1">
      <alignment horizontal="right" wrapText="1"/>
    </xf>
    <xf numFmtId="171" fontId="2" fillId="5" borderId="34" xfId="0" applyNumberFormat="1" applyFont="1" applyFill="1" applyBorder="1"/>
    <xf numFmtId="14" fontId="44" fillId="12" borderId="34" xfId="6" applyNumberFormat="1" applyFont="1" applyFill="1" applyBorder="1" applyAlignment="1">
      <alignment horizontal="center" vertical="center" wrapText="1"/>
    </xf>
    <xf numFmtId="170" fontId="25" fillId="0" borderId="34" xfId="1" applyNumberFormat="1" applyFont="1" applyFill="1" applyBorder="1" applyAlignment="1">
      <alignment horizontal="right" wrapText="1"/>
    </xf>
    <xf numFmtId="170" fontId="12" fillId="3" borderId="34" xfId="1" applyNumberFormat="1" applyFont="1" applyFill="1" applyBorder="1" applyAlignment="1">
      <alignment horizontal="right" wrapText="1"/>
    </xf>
    <xf numFmtId="170" fontId="27" fillId="4" borderId="0" xfId="1" applyNumberFormat="1" applyFont="1" applyFill="1" applyBorder="1" applyAlignment="1">
      <alignment horizontal="right" wrapText="1"/>
    </xf>
    <xf numFmtId="170" fontId="2" fillId="5" borderId="34" xfId="1" applyNumberFormat="1" applyFont="1" applyFill="1" applyBorder="1"/>
    <xf numFmtId="0" fontId="25" fillId="0" borderId="13" xfId="7" applyFont="1" applyFill="1" applyBorder="1" applyAlignment="1">
      <alignment horizontal="right" wrapText="1"/>
    </xf>
    <xf numFmtId="172" fontId="25" fillId="0" borderId="13" xfId="7" applyNumberFormat="1" applyFont="1" applyFill="1" applyBorder="1" applyAlignment="1">
      <alignment horizontal="right" wrapText="1"/>
    </xf>
    <xf numFmtId="172" fontId="26" fillId="0" borderId="13" xfId="7" applyNumberFormat="1" applyFont="1" applyFill="1" applyBorder="1" applyAlignment="1">
      <alignment horizontal="right" wrapText="1"/>
    </xf>
    <xf numFmtId="0" fontId="48" fillId="0" borderId="0" xfId="0" applyFont="1"/>
    <xf numFmtId="0" fontId="49" fillId="0" borderId="0" xfId="0" applyFont="1"/>
    <xf numFmtId="0" fontId="50" fillId="7" borderId="12" xfId="7" applyFont="1" applyFill="1" applyBorder="1" applyAlignment="1">
      <alignment horizontal="center"/>
    </xf>
    <xf numFmtId="173" fontId="25" fillId="0" borderId="13" xfId="1" applyNumberFormat="1" applyFont="1" applyFill="1" applyBorder="1" applyAlignment="1">
      <alignment horizontal="right" wrapText="1"/>
    </xf>
    <xf numFmtId="173" fontId="26" fillId="0" borderId="13" xfId="1" applyNumberFormat="1" applyFont="1" applyFill="1" applyBorder="1" applyAlignment="1">
      <alignment horizontal="right" wrapText="1"/>
    </xf>
    <xf numFmtId="172" fontId="47" fillId="0" borderId="13" xfId="7" applyNumberFormat="1" applyFont="1" applyFill="1" applyBorder="1" applyAlignment="1">
      <alignment horizontal="right" wrapText="1"/>
    </xf>
    <xf numFmtId="0" fontId="25" fillId="0" borderId="13" xfId="8" applyFont="1" applyFill="1" applyBorder="1" applyAlignment="1">
      <alignment horizontal="left" wrapText="1"/>
    </xf>
    <xf numFmtId="0" fontId="25" fillId="0" borderId="13" xfId="9" applyFont="1" applyFill="1" applyBorder="1" applyAlignment="1">
      <alignment horizontal="right" wrapText="1"/>
    </xf>
    <xf numFmtId="0" fontId="50" fillId="7" borderId="12" xfId="7" applyFont="1" applyFill="1" applyBorder="1" applyAlignment="1">
      <alignment horizontal="center" vertical="center"/>
    </xf>
    <xf numFmtId="0" fontId="50" fillId="7" borderId="12" xfId="7" applyFont="1" applyFill="1" applyBorder="1" applyAlignment="1">
      <alignment horizontal="center" vertical="center" wrapText="1"/>
    </xf>
    <xf numFmtId="173" fontId="54" fillId="0" borderId="47" xfId="1" applyNumberFormat="1" applyFont="1" applyFill="1" applyBorder="1" applyAlignment="1">
      <alignment horizontal="center" vertical="center" wrapText="1"/>
    </xf>
    <xf numFmtId="173" fontId="55" fillId="0" borderId="47" xfId="1" applyNumberFormat="1" applyFont="1" applyFill="1" applyBorder="1" applyAlignment="1">
      <alignment horizontal="center" vertical="center" wrapText="1"/>
    </xf>
    <xf numFmtId="173" fontId="56" fillId="0" borderId="47" xfId="1" applyNumberFormat="1" applyFont="1" applyFill="1" applyBorder="1" applyAlignment="1">
      <alignment horizontal="center" vertical="center" wrapText="1"/>
    </xf>
    <xf numFmtId="173" fontId="57" fillId="14" borderId="47" xfId="1" applyNumberFormat="1" applyFont="1" applyFill="1" applyBorder="1" applyAlignment="1">
      <alignment horizontal="center" vertical="center" wrapText="1"/>
    </xf>
    <xf numFmtId="173" fontId="25" fillId="10" borderId="13" xfId="1" applyNumberFormat="1" applyFont="1" applyFill="1" applyBorder="1" applyAlignment="1">
      <alignment horizontal="right" wrapText="1"/>
    </xf>
    <xf numFmtId="173" fontId="26" fillId="10" borderId="13" xfId="1" applyNumberFormat="1" applyFont="1" applyFill="1" applyBorder="1" applyAlignment="1">
      <alignment horizontal="right" wrapText="1"/>
    </xf>
    <xf numFmtId="173" fontId="47" fillId="10" borderId="13" xfId="1" applyNumberFormat="1" applyFont="1" applyFill="1" applyBorder="1" applyAlignment="1">
      <alignment horizontal="right" wrapText="1"/>
    </xf>
    <xf numFmtId="173" fontId="58" fillId="0" borderId="47" xfId="1" applyNumberFormat="1" applyFont="1" applyFill="1" applyBorder="1" applyAlignment="1">
      <alignment horizontal="center" vertical="center" wrapText="1"/>
    </xf>
    <xf numFmtId="0" fontId="59" fillId="0" borderId="47" xfId="8" applyFont="1" applyFill="1" applyBorder="1" applyAlignment="1">
      <alignment horizontal="left" wrapText="1"/>
    </xf>
    <xf numFmtId="9" fontId="26" fillId="0" borderId="34" xfId="1" applyNumberFormat="1" applyFont="1" applyFill="1" applyBorder="1" applyAlignment="1">
      <alignment horizontal="right" wrapText="1"/>
    </xf>
    <xf numFmtId="9" fontId="0" fillId="0" borderId="0" xfId="1" applyFont="1"/>
    <xf numFmtId="0" fontId="3" fillId="3" borderId="0" xfId="0" applyFont="1" applyFill="1" applyBorder="1" applyAlignment="1">
      <alignment horizontal="center" vertical="center"/>
    </xf>
    <xf numFmtId="0" fontId="3" fillId="3" borderId="0" xfId="0" applyFont="1" applyFill="1" applyBorder="1" applyAlignment="1">
      <alignment horizontal="left" vertical="center"/>
    </xf>
    <xf numFmtId="0" fontId="43" fillId="0" borderId="20" xfId="0" applyFont="1" applyBorder="1" applyAlignment="1">
      <alignment horizontal="left" vertical="center" wrapText="1" indent="9"/>
    </xf>
    <xf numFmtId="167" fontId="5" fillId="0" borderId="21" xfId="4" applyNumberFormat="1" applyFont="1" applyBorder="1" applyAlignment="1">
      <alignment horizontal="right" vertical="center"/>
    </xf>
    <xf numFmtId="167" fontId="5" fillId="0" borderId="21" xfId="4" applyNumberFormat="1" applyFont="1" applyBorder="1" applyAlignment="1">
      <alignment horizontal="center" vertical="center"/>
    </xf>
    <xf numFmtId="167" fontId="16" fillId="5" borderId="21" xfId="4" applyNumberFormat="1" applyFont="1" applyFill="1" applyBorder="1" applyAlignment="1">
      <alignment horizontal="right" vertical="center"/>
    </xf>
    <xf numFmtId="167" fontId="34" fillId="10" borderId="22" xfId="4" applyNumberFormat="1" applyFont="1" applyFill="1" applyBorder="1" applyAlignment="1">
      <alignment horizontal="right" vertical="center"/>
    </xf>
    <xf numFmtId="0" fontId="0" fillId="3" borderId="0" xfId="0" applyFill="1" applyBorder="1" applyAlignment="1">
      <alignment vertical="center" wrapText="1"/>
    </xf>
    <xf numFmtId="0" fontId="0" fillId="3" borderId="0" xfId="0" applyFill="1" applyBorder="1" applyAlignment="1">
      <alignment vertical="center"/>
    </xf>
    <xf numFmtId="0" fontId="3" fillId="3" borderId="0" xfId="0" applyFont="1" applyFill="1" applyBorder="1" applyAlignment="1">
      <alignment horizontal="center" vertical="center" wrapText="1"/>
    </xf>
    <xf numFmtId="164" fontId="60" fillId="0" borderId="32" xfId="4" applyNumberFormat="1" applyFont="1" applyFill="1" applyBorder="1" applyAlignment="1">
      <alignment horizontal="center" wrapText="1"/>
    </xf>
    <xf numFmtId="0" fontId="48" fillId="13" borderId="0" xfId="0" applyNumberFormat="1" applyFont="1" applyFill="1" applyBorder="1" applyAlignment="1">
      <alignment horizontal="center" vertical="center" textRotation="90"/>
    </xf>
    <xf numFmtId="0" fontId="27" fillId="0" borderId="37" xfId="8" applyFont="1" applyFill="1" applyBorder="1" applyAlignment="1">
      <alignment horizontal="left" wrapText="1"/>
    </xf>
    <xf numFmtId="0" fontId="0" fillId="0" borderId="0" xfId="0" applyBorder="1" applyAlignment="1"/>
    <xf numFmtId="0" fontId="27" fillId="0" borderId="0" xfId="8" applyFont="1" applyFill="1" applyBorder="1" applyAlignment="1">
      <alignment horizontal="left" wrapText="1"/>
    </xf>
    <xf numFmtId="3" fontId="25" fillId="0" borderId="13" xfId="8" applyNumberFormat="1" applyFont="1" applyFill="1" applyBorder="1" applyAlignment="1">
      <alignment horizontal="right" wrapText="1"/>
    </xf>
    <xf numFmtId="3" fontId="25" fillId="0" borderId="13" xfId="7" applyNumberFormat="1" applyFont="1" applyFill="1" applyBorder="1" applyAlignment="1">
      <alignment horizontal="right" wrapText="1"/>
    </xf>
    <xf numFmtId="3" fontId="27" fillId="0" borderId="0" xfId="8" applyNumberFormat="1" applyFont="1" applyFill="1" applyBorder="1" applyAlignment="1">
      <alignment horizontal="right" wrapText="1"/>
    </xf>
    <xf numFmtId="172" fontId="27" fillId="0" borderId="13" xfId="7" applyNumberFormat="1" applyFont="1" applyFill="1" applyBorder="1" applyAlignment="1">
      <alignment horizontal="right" wrapText="1"/>
    </xf>
    <xf numFmtId="172" fontId="28" fillId="0" borderId="13" xfId="7" applyNumberFormat="1" applyFont="1" applyFill="1" applyBorder="1" applyAlignment="1">
      <alignment horizontal="right" wrapText="1"/>
    </xf>
    <xf numFmtId="3" fontId="0" fillId="0" borderId="0" xfId="0" applyNumberFormat="1"/>
    <xf numFmtId="173" fontId="27" fillId="0" borderId="13" xfId="1" applyNumberFormat="1" applyFont="1" applyFill="1" applyBorder="1" applyAlignment="1">
      <alignment horizontal="right" wrapText="1"/>
    </xf>
    <xf numFmtId="173" fontId="27" fillId="10" borderId="13" xfId="1" applyNumberFormat="1" applyFont="1" applyFill="1" applyBorder="1" applyAlignment="1">
      <alignment horizontal="right" wrapText="1"/>
    </xf>
    <xf numFmtId="173" fontId="33" fillId="0" borderId="13" xfId="1" applyNumberFormat="1" applyFont="1" applyFill="1" applyBorder="1" applyAlignment="1">
      <alignment horizontal="right" wrapText="1"/>
    </xf>
    <xf numFmtId="0" fontId="25" fillId="0" borderId="0" xfId="9" applyFont="1" applyFill="1" applyBorder="1" applyAlignment="1">
      <alignment horizontal="right" wrapText="1"/>
    </xf>
    <xf numFmtId="0" fontId="27" fillId="0" borderId="0" xfId="9" applyFont="1" applyFill="1" applyBorder="1" applyAlignment="1">
      <alignment horizontal="right" wrapText="1"/>
    </xf>
    <xf numFmtId="173" fontId="28" fillId="0" borderId="13" xfId="1" applyNumberFormat="1" applyFont="1" applyFill="1" applyBorder="1" applyAlignment="1">
      <alignment horizontal="right" wrapText="1"/>
    </xf>
    <xf numFmtId="173" fontId="47" fillId="0" borderId="13" xfId="1" applyNumberFormat="1" applyFont="1" applyFill="1" applyBorder="1" applyAlignment="1">
      <alignment horizontal="right" wrapText="1"/>
    </xf>
    <xf numFmtId="0" fontId="0" fillId="0" borderId="52" xfId="0" applyBorder="1"/>
    <xf numFmtId="164" fontId="2" fillId="0" borderId="52" xfId="4" applyNumberFormat="1" applyFont="1" applyBorder="1"/>
    <xf numFmtId="164" fontId="2" fillId="0" borderId="53" xfId="4" applyNumberFormat="1" applyFont="1" applyBorder="1"/>
    <xf numFmtId="164" fontId="2" fillId="0" borderId="54" xfId="4" applyNumberFormat="1" applyFont="1" applyBorder="1"/>
    <xf numFmtId="164" fontId="2" fillId="0" borderId="55" xfId="4" applyNumberFormat="1" applyFont="1" applyBorder="1"/>
    <xf numFmtId="0" fontId="2" fillId="0" borderId="56" xfId="0" applyFont="1" applyBorder="1"/>
    <xf numFmtId="164" fontId="0" fillId="0" borderId="56" xfId="4" applyNumberFormat="1" applyFont="1" applyBorder="1"/>
    <xf numFmtId="164" fontId="0" fillId="0" borderId="7" xfId="4" applyNumberFormat="1" applyFont="1" applyBorder="1"/>
    <xf numFmtId="164" fontId="0" fillId="0" borderId="4" xfId="4" applyNumberFormat="1" applyFont="1" applyBorder="1"/>
    <xf numFmtId="164" fontId="0" fillId="0" borderId="57" xfId="4" applyNumberFormat="1" applyFont="1" applyBorder="1"/>
    <xf numFmtId="0" fontId="2" fillId="0" borderId="56" xfId="0" applyFont="1" applyBorder="1" applyAlignment="1">
      <alignment horizontal="left"/>
    </xf>
    <xf numFmtId="0" fontId="2" fillId="0" borderId="58" xfId="0" applyFont="1" applyBorder="1"/>
    <xf numFmtId="164" fontId="2" fillId="0" borderId="58" xfId="4" applyNumberFormat="1" applyFont="1" applyBorder="1"/>
    <xf numFmtId="164" fontId="2" fillId="0" borderId="59" xfId="4" applyNumberFormat="1" applyFont="1" applyBorder="1"/>
    <xf numFmtId="164" fontId="2" fillId="0" borderId="60" xfId="4" applyNumberFormat="1" applyFont="1" applyBorder="1"/>
    <xf numFmtId="164" fontId="2" fillId="0" borderId="61" xfId="4" applyNumberFormat="1" applyFont="1" applyBorder="1"/>
    <xf numFmtId="0" fontId="19" fillId="0" borderId="62" xfId="0" applyFont="1" applyFill="1" applyBorder="1"/>
    <xf numFmtId="0" fontId="19" fillId="0" borderId="63" xfId="0" applyFont="1" applyFill="1" applyBorder="1"/>
    <xf numFmtId="0" fontId="0" fillId="0" borderId="64" xfId="0" applyBorder="1"/>
    <xf numFmtId="164" fontId="2" fillId="0" borderId="64" xfId="4" applyNumberFormat="1" applyFont="1" applyBorder="1"/>
    <xf numFmtId="164" fontId="2" fillId="0" borderId="3" xfId="4" applyNumberFormat="1" applyFont="1" applyBorder="1"/>
    <xf numFmtId="0" fontId="2" fillId="2" borderId="52" xfId="0" applyFont="1" applyFill="1" applyBorder="1"/>
    <xf numFmtId="164" fontId="2" fillId="2" borderId="52" xfId="4" applyNumberFormat="1" applyFont="1" applyFill="1" applyBorder="1"/>
    <xf numFmtId="164" fontId="2" fillId="2" borderId="65" xfId="4" applyNumberFormat="1" applyFont="1" applyFill="1" applyBorder="1"/>
    <xf numFmtId="0" fontId="0" fillId="0" borderId="56" xfId="0" applyFont="1" applyBorder="1" applyAlignment="1">
      <alignment horizontal="right"/>
    </xf>
    <xf numFmtId="164" fontId="0" fillId="0" borderId="9" xfId="4" applyNumberFormat="1" applyFont="1" applyBorder="1"/>
    <xf numFmtId="0" fontId="0" fillId="0" borderId="58" xfId="0" applyFont="1" applyBorder="1" applyAlignment="1">
      <alignment horizontal="right"/>
    </xf>
    <xf numFmtId="164" fontId="0" fillId="0" borderId="58" xfId="4" applyNumberFormat="1" applyFont="1" applyBorder="1"/>
    <xf numFmtId="164" fontId="0" fillId="0" borderId="8" xfId="4" applyNumberFormat="1" applyFont="1" applyBorder="1"/>
    <xf numFmtId="0" fontId="2" fillId="2" borderId="56" xfId="0" applyFont="1" applyFill="1" applyBorder="1"/>
    <xf numFmtId="164" fontId="2" fillId="2" borderId="56" xfId="4" applyNumberFormat="1" applyFont="1" applyFill="1" applyBorder="1"/>
    <xf numFmtId="164" fontId="2" fillId="2" borderId="9" xfId="4" applyNumberFormat="1" applyFont="1" applyFill="1" applyBorder="1"/>
    <xf numFmtId="0" fontId="0" fillId="0" borderId="66" xfId="0" applyFont="1" applyBorder="1" applyAlignment="1">
      <alignment horizontal="right"/>
    </xf>
    <xf numFmtId="164" fontId="0" fillId="0" borderId="66" xfId="4" applyNumberFormat="1" applyFont="1" applyBorder="1"/>
    <xf numFmtId="164" fontId="0" fillId="0" borderId="67" xfId="4" applyNumberFormat="1" applyFont="1" applyBorder="1"/>
    <xf numFmtId="0" fontId="0" fillId="0" borderId="4" xfId="0" applyFont="1" applyBorder="1" applyAlignment="1">
      <alignment horizontal="right"/>
    </xf>
    <xf numFmtId="164" fontId="2" fillId="0" borderId="56" xfId="4" applyNumberFormat="1" applyFont="1" applyBorder="1"/>
    <xf numFmtId="164" fontId="2" fillId="0" borderId="9" xfId="4" applyNumberFormat="1" applyFont="1" applyBorder="1"/>
    <xf numFmtId="0" fontId="2" fillId="0" borderId="66" xfId="0" applyFont="1" applyBorder="1"/>
    <xf numFmtId="0" fontId="2" fillId="0" borderId="68" xfId="0" applyFont="1" applyBorder="1"/>
    <xf numFmtId="164" fontId="2" fillId="0" borderId="68" xfId="4" applyNumberFormat="1" applyFont="1" applyBorder="1"/>
    <xf numFmtId="164" fontId="2" fillId="0" borderId="6" xfId="4" applyNumberFormat="1" applyFont="1" applyBorder="1"/>
    <xf numFmtId="0" fontId="0" fillId="0" borderId="68" xfId="0" applyBorder="1"/>
    <xf numFmtId="164" fontId="2" fillId="0" borderId="51" xfId="4" applyNumberFormat="1" applyFont="1" applyBorder="1"/>
    <xf numFmtId="0" fontId="0" fillId="0" borderId="69" xfId="0" applyBorder="1"/>
    <xf numFmtId="164" fontId="0" fillId="0" borderId="70" xfId="4" applyNumberFormat="1" applyFont="1" applyBorder="1"/>
    <xf numFmtId="0" fontId="0" fillId="0" borderId="0" xfId="0" applyAlignment="1">
      <alignment horizontal="center" vertical="center"/>
    </xf>
    <xf numFmtId="0" fontId="17" fillId="0" borderId="30" xfId="0" applyFont="1" applyBorder="1" applyAlignment="1">
      <alignment horizontal="center" vertical="top" wrapText="1"/>
    </xf>
    <xf numFmtId="0" fontId="21" fillId="0" borderId="0" xfId="0" applyFont="1" applyBorder="1" applyAlignment="1">
      <alignment horizontal="center" vertical="top" wrapText="1"/>
    </xf>
    <xf numFmtId="0" fontId="0" fillId="0" borderId="25" xfId="0" applyBorder="1" applyAlignment="1">
      <alignment horizontal="center" vertical="top" wrapText="1"/>
    </xf>
    <xf numFmtId="0" fontId="2" fillId="2" borderId="5" xfId="0" applyFont="1" applyFill="1" applyBorder="1" applyAlignment="1">
      <alignment horizontal="center"/>
    </xf>
    <xf numFmtId="0" fontId="2" fillId="2" borderId="6" xfId="0" applyFont="1" applyFill="1" applyBorder="1" applyAlignment="1">
      <alignment horizontal="center"/>
    </xf>
    <xf numFmtId="0" fontId="2" fillId="2" borderId="51" xfId="0" applyFont="1" applyFill="1" applyBorder="1" applyAlignment="1">
      <alignment horizontal="center"/>
    </xf>
    <xf numFmtId="0" fontId="44" fillId="12" borderId="39" xfId="6" applyFont="1" applyFill="1" applyBorder="1" applyAlignment="1">
      <alignment horizontal="center" vertical="center" wrapText="1"/>
    </xf>
    <xf numFmtId="0" fontId="0" fillId="0" borderId="40" xfId="0" applyBorder="1" applyAlignment="1">
      <alignment horizontal="center" vertical="center" wrapText="1"/>
    </xf>
    <xf numFmtId="0" fontId="44" fillId="12" borderId="35" xfId="6" applyFont="1" applyFill="1" applyBorder="1" applyAlignment="1">
      <alignment horizontal="center" vertical="center" wrapText="1"/>
    </xf>
    <xf numFmtId="0" fontId="0" fillId="0" borderId="36" xfId="0" applyBorder="1" applyAlignment="1">
      <alignment horizontal="center" vertical="center" wrapText="1"/>
    </xf>
    <xf numFmtId="0" fontId="44" fillId="12" borderId="49" xfId="6" applyFont="1" applyFill="1" applyBorder="1" applyAlignment="1">
      <alignment horizontal="center" vertical="center" wrapText="1"/>
    </xf>
    <xf numFmtId="0" fontId="0" fillId="0" borderId="50" xfId="0" applyBorder="1" applyAlignment="1">
      <alignment horizontal="center" vertical="center" wrapText="1"/>
    </xf>
    <xf numFmtId="0" fontId="0" fillId="0" borderId="48" xfId="0" applyBorder="1" applyAlignment="1">
      <alignment horizontal="center" vertical="center" wrapText="1"/>
    </xf>
    <xf numFmtId="0" fontId="27" fillId="5" borderId="35" xfId="6" applyFont="1" applyFill="1" applyBorder="1" applyAlignment="1">
      <alignment horizontal="center" wrapText="1"/>
    </xf>
    <xf numFmtId="0" fontId="0" fillId="0" borderId="36" xfId="0" applyBorder="1" applyAlignment="1">
      <alignment horizontal="center"/>
    </xf>
    <xf numFmtId="0" fontId="12" fillId="3" borderId="35" xfId="6" applyFont="1" applyFill="1" applyBorder="1" applyAlignment="1">
      <alignment horizontal="left" wrapText="1" indent="2"/>
    </xf>
    <xf numFmtId="0" fontId="0" fillId="0" borderId="36" xfId="0" applyBorder="1" applyAlignment="1">
      <alignment horizontal="left" wrapText="1" indent="2"/>
    </xf>
    <xf numFmtId="9" fontId="51" fillId="10" borderId="42" xfId="0" quotePrefix="1" applyNumberFormat="1" applyFont="1" applyFill="1" applyBorder="1" applyAlignment="1">
      <alignment horizontal="center" vertical="center" wrapText="1"/>
    </xf>
    <xf numFmtId="0" fontId="51" fillId="10" borderId="43" xfId="0" applyFont="1" applyFill="1" applyBorder="1" applyAlignment="1">
      <alignment horizontal="center" vertical="center" wrapText="1"/>
    </xf>
    <xf numFmtId="9" fontId="52" fillId="10" borderId="44" xfId="0" quotePrefix="1" applyNumberFormat="1" applyFont="1" applyFill="1" applyBorder="1" applyAlignment="1">
      <alignment horizontal="center" vertical="center" wrapText="1"/>
    </xf>
    <xf numFmtId="0" fontId="52" fillId="10" borderId="43" xfId="0" applyFont="1" applyFill="1" applyBorder="1" applyAlignment="1">
      <alignment horizontal="center" vertical="center" wrapText="1"/>
    </xf>
    <xf numFmtId="0" fontId="52" fillId="10" borderId="45" xfId="0" applyFont="1" applyFill="1" applyBorder="1" applyAlignment="1">
      <alignment horizontal="center" vertical="center" wrapText="1"/>
    </xf>
    <xf numFmtId="9" fontId="51" fillId="10" borderId="43" xfId="0" quotePrefix="1" applyNumberFormat="1" applyFont="1" applyFill="1" applyBorder="1" applyAlignment="1">
      <alignment horizontal="center" vertical="center" wrapText="1"/>
    </xf>
    <xf numFmtId="0" fontId="51" fillId="10" borderId="46" xfId="0" applyFont="1" applyFill="1" applyBorder="1" applyAlignment="1">
      <alignment horizontal="center" vertical="center" wrapText="1"/>
    </xf>
    <xf numFmtId="0" fontId="48" fillId="13" borderId="41" xfId="0" applyNumberFormat="1" applyFont="1" applyFill="1" applyBorder="1" applyAlignment="1">
      <alignment horizontal="center" vertical="center" textRotation="90"/>
    </xf>
    <xf numFmtId="0" fontId="0" fillId="0" borderId="41" xfId="0" applyBorder="1" applyAlignment="1"/>
    <xf numFmtId="0" fontId="0" fillId="0" borderId="41" xfId="0" applyBorder="1" applyAlignment="1">
      <alignment horizontal="center" vertical="center"/>
    </xf>
    <xf numFmtId="9" fontId="51" fillId="10" borderId="46" xfId="0" quotePrefix="1" applyNumberFormat="1" applyFont="1" applyFill="1" applyBorder="1" applyAlignment="1">
      <alignment horizontal="center" vertical="center" wrapText="1"/>
    </xf>
    <xf numFmtId="0" fontId="48" fillId="13" borderId="0" xfId="0" applyNumberFormat="1" applyFont="1" applyFill="1" applyBorder="1" applyAlignment="1">
      <alignment horizontal="center" vertical="center" textRotation="90"/>
    </xf>
    <xf numFmtId="0" fontId="0" fillId="0" borderId="0" xfId="0"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164" fontId="2" fillId="5" borderId="23" xfId="4" applyNumberFormat="1" applyFont="1" applyFill="1" applyBorder="1" applyAlignment="1">
      <alignment horizontal="center" vertical="center"/>
    </xf>
    <xf numFmtId="164" fontId="2" fillId="5" borderId="24" xfId="4" applyNumberFormat="1" applyFont="1" applyFill="1" applyBorder="1" applyAlignment="1">
      <alignment horizontal="center" vertical="center"/>
    </xf>
    <xf numFmtId="164" fontId="34" fillId="10" borderId="25" xfId="4" applyNumberFormat="1" applyFont="1" applyFill="1" applyBorder="1" applyAlignment="1">
      <alignment horizontal="center" vertical="center"/>
    </xf>
    <xf numFmtId="17" fontId="3" fillId="0" borderId="25" xfId="0" applyNumberFormat="1" applyFont="1" applyBorder="1" applyAlignment="1">
      <alignment horizontal="center" vertical="center"/>
    </xf>
    <xf numFmtId="166" fontId="0" fillId="0" borderId="0" xfId="1" quotePrefix="1" applyNumberFormat="1" applyFont="1" applyAlignment="1">
      <alignment horizontal="center" vertical="center"/>
    </xf>
    <xf numFmtId="166" fontId="2" fillId="5" borderId="28" xfId="1" quotePrefix="1" applyNumberFormat="1" applyFont="1" applyFill="1" applyBorder="1" applyAlignment="1">
      <alignment horizontal="center" vertical="center"/>
    </xf>
    <xf numFmtId="17" fontId="3" fillId="0" borderId="25" xfId="0" applyNumberFormat="1" applyFont="1" applyBorder="1" applyAlignment="1">
      <alignment horizontal="center" vertical="center" wrapText="1"/>
    </xf>
    <xf numFmtId="9" fontId="0" fillId="4" borderId="0" xfId="1" applyNumberFormat="1" applyFont="1" applyFill="1" applyAlignment="1">
      <alignment horizontal="center" vertical="center"/>
    </xf>
    <xf numFmtId="9" fontId="2" fillId="5" borderId="28" xfId="1" applyFont="1" applyFill="1" applyBorder="1" applyAlignment="1">
      <alignment horizontal="center" vertical="center"/>
    </xf>
    <xf numFmtId="9" fontId="0" fillId="0" borderId="0" xfId="1" applyNumberFormat="1" applyFont="1" applyAlignment="1">
      <alignment horizontal="center" vertical="center"/>
    </xf>
    <xf numFmtId="9" fontId="2" fillId="5" borderId="28" xfId="1" applyNumberFormat="1" applyFont="1" applyFill="1" applyBorder="1" applyAlignment="1">
      <alignment horizontal="center" vertical="center"/>
    </xf>
    <xf numFmtId="164" fontId="2" fillId="4" borderId="0" xfId="4" applyNumberFormat="1" applyFont="1" applyFill="1" applyAlignment="1">
      <alignment horizontal="center" vertical="center"/>
    </xf>
    <xf numFmtId="164" fontId="2" fillId="5" borderId="28" xfId="4" applyNumberFormat="1" applyFont="1" applyFill="1" applyBorder="1" applyAlignment="1">
      <alignment horizontal="center" vertical="center"/>
    </xf>
    <xf numFmtId="164" fontId="2" fillId="5" borderId="26" xfId="4" applyNumberFormat="1" applyFont="1" applyFill="1" applyBorder="1" applyAlignment="1">
      <alignment horizontal="center" vertical="center"/>
    </xf>
    <xf numFmtId="164" fontId="34" fillId="10" borderId="27" xfId="4" applyNumberFormat="1" applyFont="1" applyFill="1" applyBorder="1" applyAlignment="1">
      <alignment horizontal="center" vertical="center"/>
    </xf>
    <xf numFmtId="166" fontId="0" fillId="0" borderId="0" xfId="1" applyNumberFormat="1" applyFont="1" applyAlignment="1">
      <alignment horizontal="center" vertical="center"/>
    </xf>
    <xf numFmtId="170" fontId="16" fillId="5" borderId="26" xfId="1" quotePrefix="1" applyNumberFormat="1" applyFont="1" applyFill="1" applyBorder="1" applyAlignment="1">
      <alignment horizontal="center" vertical="center"/>
    </xf>
    <xf numFmtId="165" fontId="0" fillId="0" borderId="0" xfId="0" applyNumberFormat="1" applyAlignment="1">
      <alignment horizontal="center" vertical="center"/>
    </xf>
    <xf numFmtId="165" fontId="2" fillId="5" borderId="26" xfId="0" applyNumberFormat="1" applyFont="1" applyFill="1" applyBorder="1" applyAlignment="1">
      <alignment horizontal="center" vertical="center"/>
    </xf>
    <xf numFmtId="165" fontId="34" fillId="10" borderId="27" xfId="0" applyNumberFormat="1" applyFont="1" applyFill="1" applyBorder="1" applyAlignment="1">
      <alignment horizontal="center" vertical="center"/>
    </xf>
    <xf numFmtId="2" fontId="2" fillId="5" borderId="26" xfId="0" applyNumberFormat="1" applyFont="1" applyFill="1" applyBorder="1" applyAlignment="1">
      <alignment horizontal="center" vertical="center"/>
    </xf>
    <xf numFmtId="166" fontId="2" fillId="5" borderId="26" xfId="1" applyNumberFormat="1" applyFont="1" applyFill="1" applyBorder="1" applyAlignment="1">
      <alignment horizontal="center" vertical="center"/>
    </xf>
    <xf numFmtId="164" fontId="2" fillId="0" borderId="0" xfId="4" applyNumberFormat="1" applyFont="1" applyAlignment="1">
      <alignment horizontal="center" vertical="center"/>
    </xf>
    <xf numFmtId="9" fontId="0" fillId="0" borderId="0" xfId="1" applyFont="1" applyAlignment="1">
      <alignment horizontal="center" vertical="center"/>
    </xf>
    <xf numFmtId="2" fontId="0" fillId="0" borderId="0" xfId="0" applyNumberFormat="1" applyAlignment="1">
      <alignment horizontal="center" vertical="center"/>
    </xf>
    <xf numFmtId="2" fontId="34" fillId="10" borderId="27" xfId="0" applyNumberFormat="1" applyFont="1" applyFill="1" applyBorder="1" applyAlignment="1">
      <alignment horizontal="center" vertical="center"/>
    </xf>
    <xf numFmtId="166" fontId="34" fillId="10" borderId="30" xfId="1" applyNumberFormat="1" applyFont="1" applyFill="1" applyBorder="1" applyAlignment="1">
      <alignment horizontal="center" vertical="center"/>
    </xf>
    <xf numFmtId="0" fontId="13" fillId="0" borderId="0" xfId="0" applyFont="1" applyAlignment="1">
      <alignment horizontal="right" vertical="center"/>
    </xf>
    <xf numFmtId="0" fontId="13" fillId="0" borderId="0" xfId="0" applyFont="1" applyAlignment="1">
      <alignment horizontal="center" vertical="center"/>
    </xf>
    <xf numFmtId="1" fontId="13" fillId="0" borderId="0" xfId="0" applyNumberFormat="1" applyFont="1" applyAlignment="1">
      <alignment horizontal="center" vertical="center"/>
    </xf>
    <xf numFmtId="9" fontId="13" fillId="0" borderId="0" xfId="1" applyNumberFormat="1" applyFont="1" applyAlignment="1">
      <alignment horizontal="center" vertical="center"/>
    </xf>
  </cellXfs>
  <cellStyles count="10">
    <cellStyle name="Milliers" xfId="4" builtinId="3"/>
    <cellStyle name="Normal" xfId="0" builtinId="0"/>
    <cellStyle name="Normal 2" xfId="2"/>
    <cellStyle name="Normal_Ann-3 - Créations 2019-2020" xfId="8"/>
    <cellStyle name="Normal_Ann-4 - Créations x objet" xfId="9"/>
    <cellStyle name="Normal_Assos Dissous x objet" xfId="5"/>
    <cellStyle name="Normal_Feuil1" xfId="7"/>
    <cellStyle name="Normal_Feuil2" xfId="6"/>
    <cellStyle name="Pourcentage" xfId="1" builtinId="5"/>
    <cellStyle name="Pourcentage 2" xfId="3"/>
  </cellStyles>
  <dxfs count="0"/>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9054</xdr:colOff>
      <xdr:row>3</xdr:row>
      <xdr:rowOff>29242</xdr:rowOff>
    </xdr:from>
    <xdr:ext cx="8700380" cy="2096215"/>
    <xdr:sp macro="" textlink="">
      <xdr:nvSpPr>
        <xdr:cNvPr id="2" name="ZoneTexte 1"/>
        <xdr:cNvSpPr txBox="1"/>
      </xdr:nvSpPr>
      <xdr:spPr>
        <a:xfrm>
          <a:off x="733331" y="572450"/>
          <a:ext cx="8700380" cy="20962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lang="fr-FR" sz="3200" b="1">
              <a:solidFill>
                <a:srgbClr val="0070C0"/>
              </a:solidFill>
            </a:rPr>
            <a:t>TABLEAU DE BORD</a:t>
          </a:r>
          <a:r>
            <a:rPr lang="fr-FR" sz="3200" b="1" baseline="0">
              <a:solidFill>
                <a:srgbClr val="0070C0"/>
              </a:solidFill>
            </a:rPr>
            <a:t> - </a:t>
          </a:r>
          <a:r>
            <a:rPr lang="fr-FR" sz="3200" b="1">
              <a:solidFill>
                <a:srgbClr val="0070C0"/>
              </a:solidFill>
            </a:rPr>
            <a:t>Chiffres-clés </a:t>
          </a:r>
          <a:r>
            <a:rPr lang="fr-FR" sz="3200" b="1" baseline="0">
              <a:solidFill>
                <a:srgbClr val="0070C0"/>
              </a:solidFill>
            </a:rPr>
            <a:t> </a:t>
          </a:r>
        </a:p>
        <a:p>
          <a:pPr algn="ctr"/>
          <a:r>
            <a:rPr lang="fr-FR" sz="3200" b="1" baseline="0">
              <a:solidFill>
                <a:srgbClr val="0070C0"/>
              </a:solidFill>
            </a:rPr>
            <a:t>Vie associative en Pays de la Loire</a:t>
          </a:r>
        </a:p>
        <a:p>
          <a:pPr algn="ctr"/>
          <a:endParaRPr lang="fr-FR" sz="3200" b="1" baseline="0">
            <a:solidFill>
              <a:srgbClr val="0070C0"/>
            </a:solidFill>
          </a:endParaRPr>
        </a:p>
        <a:p>
          <a:pPr algn="ctr"/>
          <a:r>
            <a:rPr lang="fr-FR" sz="3200" b="0" i="1" baseline="0">
              <a:solidFill>
                <a:schemeClr val="accent2"/>
              </a:solidFill>
            </a:rPr>
            <a:t>version "juin 2021"</a:t>
          </a:r>
        </a:p>
      </xdr:txBody>
    </xdr:sp>
    <xdr:clientData/>
  </xdr:oneCellAnchor>
  <xdr:twoCellAnchor editAs="oneCell">
    <xdr:from>
      <xdr:col>1</xdr:col>
      <xdr:colOff>18110</xdr:colOff>
      <xdr:row>26</xdr:row>
      <xdr:rowOff>45265</xdr:rowOff>
    </xdr:from>
    <xdr:to>
      <xdr:col>2</xdr:col>
      <xdr:colOff>497940</xdr:colOff>
      <xdr:row>27</xdr:row>
      <xdr:rowOff>135801</xdr:rowOff>
    </xdr:to>
    <xdr:pic>
      <xdr:nvPicPr>
        <xdr:cNvPr id="4" name="Image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387" y="4753067"/>
          <a:ext cx="1204107" cy="271605"/>
        </a:xfrm>
        <a:prstGeom prst="rect">
          <a:avLst/>
        </a:prstGeom>
      </xdr:spPr>
    </xdr:pic>
    <xdr:clientData/>
  </xdr:twoCellAnchor>
  <xdr:twoCellAnchor editAs="oneCell">
    <xdr:from>
      <xdr:col>11</xdr:col>
      <xdr:colOff>224119</xdr:colOff>
      <xdr:row>21</xdr:row>
      <xdr:rowOff>179295</xdr:rowOff>
    </xdr:from>
    <xdr:to>
      <xdr:col>15</xdr:col>
      <xdr:colOff>474983</xdr:colOff>
      <xdr:row>26</xdr:row>
      <xdr:rowOff>100853</xdr:rowOff>
    </xdr:to>
    <xdr:pic>
      <xdr:nvPicPr>
        <xdr:cNvPr id="6" name="Imag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06119" y="4179795"/>
          <a:ext cx="3298864" cy="874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291352</xdr:colOff>
      <xdr:row>15</xdr:row>
      <xdr:rowOff>44825</xdr:rowOff>
    </xdr:from>
    <xdr:to>
      <xdr:col>15</xdr:col>
      <xdr:colOff>507992</xdr:colOff>
      <xdr:row>20</xdr:row>
      <xdr:rowOff>156882</xdr:rowOff>
    </xdr:to>
    <xdr:pic>
      <xdr:nvPicPr>
        <xdr:cNvPr id="7" name="Imag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73352" y="2902325"/>
          <a:ext cx="3264640" cy="1064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1:B31"/>
  <sheetViews>
    <sheetView showGridLines="0" tabSelected="1" topLeftCell="A7" zoomScale="85" zoomScaleNormal="85" workbookViewId="0">
      <selection activeCell="Q33" sqref="Q33"/>
    </sheetView>
  </sheetViews>
  <sheetFormatPr baseColWidth="10" defaultRowHeight="15" x14ac:dyDescent="0.25"/>
  <sheetData>
    <row r="21" spans="2:2" x14ac:dyDescent="0.25">
      <c r="B21" s="45" t="s">
        <v>84</v>
      </c>
    </row>
    <row r="22" spans="2:2" x14ac:dyDescent="0.25">
      <c r="B22" t="s">
        <v>233</v>
      </c>
    </row>
    <row r="23" spans="2:2" x14ac:dyDescent="0.25">
      <c r="B23" s="158" t="s">
        <v>207</v>
      </c>
    </row>
    <row r="25" spans="2:2" x14ac:dyDescent="0.25">
      <c r="B25" s="45" t="s">
        <v>97</v>
      </c>
    </row>
    <row r="26" spans="2:2" x14ac:dyDescent="0.25">
      <c r="B26" s="174" t="s">
        <v>203</v>
      </c>
    </row>
    <row r="27" spans="2:2" x14ac:dyDescent="0.25">
      <c r="B27" s="174"/>
    </row>
    <row r="29" spans="2:2" x14ac:dyDescent="0.25">
      <c r="B29" t="s">
        <v>205</v>
      </c>
    </row>
    <row r="30" spans="2:2" x14ac:dyDescent="0.25">
      <c r="B30" t="s">
        <v>206</v>
      </c>
    </row>
    <row r="31" spans="2:2" x14ac:dyDescent="0.25">
      <c r="B31" t="s">
        <v>204</v>
      </c>
    </row>
  </sheetData>
  <pageMargins left="0.70866141732283472" right="0.70866141732283472" top="0.74803149606299213" bottom="0.74803149606299213" header="0.31496062992125984" footer="0.31496062992125984"/>
  <pageSetup paperSize="9" scale="8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34"/>
  <sheetViews>
    <sheetView topLeftCell="A7" zoomScaleNormal="100" workbookViewId="0">
      <selection activeCell="N33" sqref="N33"/>
    </sheetView>
  </sheetViews>
  <sheetFormatPr baseColWidth="10" defaultRowHeight="15" x14ac:dyDescent="0.25"/>
  <cols>
    <col min="1" max="1" width="7.85546875" customWidth="1"/>
    <col min="2" max="2" width="7" customWidth="1"/>
    <col min="5" max="5" width="12.7109375" customWidth="1"/>
    <col min="7" max="7" width="14.42578125" customWidth="1"/>
    <col min="13" max="13" width="7.7109375" customWidth="1"/>
    <col min="16" max="16" width="12.85546875" customWidth="1"/>
    <col min="18" max="18" width="14.5703125" customWidth="1"/>
  </cols>
  <sheetData>
    <row r="2" spans="2:23" ht="18.75" x14ac:dyDescent="0.3">
      <c r="C2" s="212" t="s">
        <v>149</v>
      </c>
      <c r="N2" s="212" t="s">
        <v>128</v>
      </c>
      <c r="O2" s="212"/>
    </row>
    <row r="3" spans="2:23" ht="45" x14ac:dyDescent="0.25">
      <c r="C3" s="220" t="s">
        <v>131</v>
      </c>
      <c r="D3" s="220" t="s">
        <v>17</v>
      </c>
      <c r="E3" s="221" t="s">
        <v>150</v>
      </c>
      <c r="F3" s="221" t="s">
        <v>145</v>
      </c>
      <c r="G3" s="221" t="s">
        <v>146</v>
      </c>
      <c r="H3" s="221" t="s">
        <v>147</v>
      </c>
      <c r="I3" s="221" t="s">
        <v>148</v>
      </c>
      <c r="J3" s="221" t="s">
        <v>16</v>
      </c>
      <c r="K3" s="221" t="s">
        <v>144</v>
      </c>
      <c r="L3" s="221" t="s">
        <v>28</v>
      </c>
      <c r="N3" s="220" t="s">
        <v>131</v>
      </c>
      <c r="O3" s="220" t="s">
        <v>17</v>
      </c>
      <c r="P3" s="221" t="s">
        <v>150</v>
      </c>
      <c r="Q3" s="221" t="s">
        <v>145</v>
      </c>
      <c r="R3" s="221" t="s">
        <v>146</v>
      </c>
      <c r="S3" s="221" t="s">
        <v>147</v>
      </c>
      <c r="T3" s="221" t="s">
        <v>148</v>
      </c>
      <c r="U3" s="221" t="s">
        <v>16</v>
      </c>
      <c r="V3" s="221" t="s">
        <v>144</v>
      </c>
      <c r="W3" s="221" t="s">
        <v>28</v>
      </c>
    </row>
    <row r="4" spans="2:23" x14ac:dyDescent="0.25">
      <c r="B4" s="332">
        <v>2020</v>
      </c>
      <c r="C4" s="218" t="s">
        <v>132</v>
      </c>
      <c r="D4" s="219">
        <v>74</v>
      </c>
      <c r="E4" s="219">
        <v>26</v>
      </c>
      <c r="F4" s="219">
        <v>15</v>
      </c>
      <c r="G4" s="219">
        <v>30</v>
      </c>
      <c r="H4" s="219">
        <v>90</v>
      </c>
      <c r="I4" s="219">
        <v>47</v>
      </c>
      <c r="J4" s="219">
        <v>75</v>
      </c>
      <c r="K4" s="219">
        <v>7</v>
      </c>
      <c r="L4">
        <f>SUM(D4:K4)</f>
        <v>364</v>
      </c>
      <c r="N4" s="218" t="s">
        <v>132</v>
      </c>
      <c r="O4" s="210">
        <f t="shared" ref="O4:O12" si="0">D4-D20</f>
        <v>-35</v>
      </c>
      <c r="P4" s="210">
        <f t="shared" ref="P4:P12" si="1">E4-E20</f>
        <v>0</v>
      </c>
      <c r="Q4" s="210">
        <f t="shared" ref="Q4:Q12" si="2">F4-F20</f>
        <v>-6</v>
      </c>
      <c r="R4" s="210">
        <f t="shared" ref="R4:R12" si="3">G4-G20</f>
        <v>3</v>
      </c>
      <c r="S4" s="210">
        <f t="shared" ref="S4:S12" si="4">H4-H20</f>
        <v>-3</v>
      </c>
      <c r="T4" s="210">
        <f t="shared" ref="T4:T12" si="5">I4-I20</f>
        <v>-16</v>
      </c>
      <c r="U4" s="210">
        <f t="shared" ref="U4:U12" si="6">J4-J20</f>
        <v>5</v>
      </c>
      <c r="V4" s="210">
        <f t="shared" ref="V4:V12" si="7">K4-K20</f>
        <v>-6</v>
      </c>
      <c r="W4" s="210">
        <f t="shared" ref="W4:W12" si="8">L4-L20</f>
        <v>-58</v>
      </c>
    </row>
    <row r="5" spans="2:23" x14ac:dyDescent="0.25">
      <c r="B5" s="332"/>
      <c r="C5" s="218" t="s">
        <v>133</v>
      </c>
      <c r="D5" s="219">
        <v>87</v>
      </c>
      <c r="E5" s="219">
        <v>23</v>
      </c>
      <c r="F5" s="219">
        <v>16</v>
      </c>
      <c r="G5" s="219">
        <v>24</v>
      </c>
      <c r="H5" s="219">
        <v>83</v>
      </c>
      <c r="I5" s="219">
        <v>46</v>
      </c>
      <c r="J5" s="219">
        <v>60</v>
      </c>
      <c r="K5" s="219">
        <v>9</v>
      </c>
      <c r="L5">
        <f t="shared" ref="L5:L15" si="9">SUM(D5:K5)</f>
        <v>348</v>
      </c>
      <c r="N5" s="218" t="s">
        <v>133</v>
      </c>
      <c r="O5" s="210">
        <f t="shared" si="0"/>
        <v>11</v>
      </c>
      <c r="P5" s="210">
        <f t="shared" si="1"/>
        <v>3</v>
      </c>
      <c r="Q5" s="210">
        <f t="shared" si="2"/>
        <v>-3</v>
      </c>
      <c r="R5" s="210">
        <f t="shared" si="3"/>
        <v>-1</v>
      </c>
      <c r="S5" s="210">
        <f t="shared" si="4"/>
        <v>4</v>
      </c>
      <c r="T5" s="210">
        <f t="shared" si="5"/>
        <v>-14</v>
      </c>
      <c r="U5" s="210">
        <f t="shared" si="6"/>
        <v>5</v>
      </c>
      <c r="V5" s="210">
        <f t="shared" si="7"/>
        <v>-9</v>
      </c>
      <c r="W5" s="210">
        <f t="shared" si="8"/>
        <v>-4</v>
      </c>
    </row>
    <row r="6" spans="2:23" x14ac:dyDescent="0.25">
      <c r="B6" s="332"/>
      <c r="C6" s="218" t="s">
        <v>134</v>
      </c>
      <c r="D6" s="219">
        <v>53</v>
      </c>
      <c r="E6" s="219">
        <v>10</v>
      </c>
      <c r="F6" s="219">
        <v>7</v>
      </c>
      <c r="G6" s="219">
        <v>26</v>
      </c>
      <c r="H6" s="219">
        <v>53</v>
      </c>
      <c r="I6" s="219">
        <v>36</v>
      </c>
      <c r="J6" s="219">
        <v>49</v>
      </c>
      <c r="K6" s="219">
        <v>9</v>
      </c>
      <c r="L6">
        <f t="shared" si="9"/>
        <v>243</v>
      </c>
      <c r="N6" s="218" t="s">
        <v>134</v>
      </c>
      <c r="O6" s="211">
        <f t="shared" si="0"/>
        <v>-41</v>
      </c>
      <c r="P6" s="211">
        <f t="shared" si="1"/>
        <v>-12</v>
      </c>
      <c r="Q6" s="211">
        <f t="shared" si="2"/>
        <v>-13</v>
      </c>
      <c r="R6" s="211">
        <f t="shared" si="3"/>
        <v>7</v>
      </c>
      <c r="S6" s="211">
        <f t="shared" si="4"/>
        <v>-48</v>
      </c>
      <c r="T6" s="211">
        <f t="shared" si="5"/>
        <v>-18</v>
      </c>
      <c r="U6" s="211">
        <f t="shared" si="6"/>
        <v>-24</v>
      </c>
      <c r="V6" s="211">
        <f t="shared" si="7"/>
        <v>-10</v>
      </c>
      <c r="W6" s="211">
        <f t="shared" si="8"/>
        <v>-159</v>
      </c>
    </row>
    <row r="7" spans="2:23" x14ac:dyDescent="0.25">
      <c r="B7" s="332"/>
      <c r="C7" s="218" t="s">
        <v>135</v>
      </c>
      <c r="D7" s="219">
        <v>21</v>
      </c>
      <c r="E7" s="219">
        <v>4</v>
      </c>
      <c r="F7" s="219">
        <v>6</v>
      </c>
      <c r="G7" s="219">
        <v>9</v>
      </c>
      <c r="H7" s="219">
        <v>23</v>
      </c>
      <c r="I7" s="219">
        <v>23</v>
      </c>
      <c r="J7" s="219">
        <v>20</v>
      </c>
      <c r="K7" s="219">
        <v>2</v>
      </c>
      <c r="L7">
        <f t="shared" si="9"/>
        <v>108</v>
      </c>
      <c r="N7" s="218" t="s">
        <v>135</v>
      </c>
      <c r="O7" s="211">
        <f t="shared" si="0"/>
        <v>-59</v>
      </c>
      <c r="P7" s="211">
        <f t="shared" si="1"/>
        <v>-14</v>
      </c>
      <c r="Q7" s="211">
        <f t="shared" si="2"/>
        <v>-8</v>
      </c>
      <c r="R7" s="211">
        <f t="shared" si="3"/>
        <v>-10</v>
      </c>
      <c r="S7" s="211">
        <f t="shared" si="4"/>
        <v>-42</v>
      </c>
      <c r="T7" s="211">
        <f t="shared" si="5"/>
        <v>-29</v>
      </c>
      <c r="U7" s="211">
        <f t="shared" si="6"/>
        <v>-35</v>
      </c>
      <c r="V7" s="211">
        <f t="shared" si="7"/>
        <v>-12</v>
      </c>
      <c r="W7" s="211">
        <f t="shared" si="8"/>
        <v>-209</v>
      </c>
    </row>
    <row r="8" spans="2:23" x14ac:dyDescent="0.25">
      <c r="B8" s="332"/>
      <c r="C8" s="218" t="s">
        <v>136</v>
      </c>
      <c r="D8" s="219">
        <v>32</v>
      </c>
      <c r="E8" s="219">
        <v>21</v>
      </c>
      <c r="F8" s="219">
        <v>15</v>
      </c>
      <c r="G8" s="219">
        <v>13</v>
      </c>
      <c r="H8" s="219">
        <v>37</v>
      </c>
      <c r="I8" s="219">
        <v>30</v>
      </c>
      <c r="J8" s="219">
        <v>24</v>
      </c>
      <c r="K8" s="219">
        <v>5</v>
      </c>
      <c r="L8">
        <f t="shared" si="9"/>
        <v>177</v>
      </c>
      <c r="N8" s="218" t="s">
        <v>136</v>
      </c>
      <c r="O8" s="211">
        <f t="shared" si="0"/>
        <v>-45</v>
      </c>
      <c r="P8" s="211">
        <f t="shared" si="1"/>
        <v>-1</v>
      </c>
      <c r="Q8" s="211">
        <f t="shared" si="2"/>
        <v>-14</v>
      </c>
      <c r="R8" s="211">
        <f t="shared" si="3"/>
        <v>-15</v>
      </c>
      <c r="S8" s="211">
        <f t="shared" si="4"/>
        <v>-31</v>
      </c>
      <c r="T8" s="211">
        <f t="shared" si="5"/>
        <v>-17</v>
      </c>
      <c r="U8" s="211">
        <f t="shared" si="6"/>
        <v>-39</v>
      </c>
      <c r="V8" s="211">
        <f t="shared" si="7"/>
        <v>-9</v>
      </c>
      <c r="W8" s="211">
        <f t="shared" si="8"/>
        <v>-171</v>
      </c>
    </row>
    <row r="9" spans="2:23" x14ac:dyDescent="0.25">
      <c r="B9" s="332"/>
      <c r="C9" s="218" t="s">
        <v>137</v>
      </c>
      <c r="D9" s="219">
        <v>63</v>
      </c>
      <c r="E9" s="219">
        <v>14</v>
      </c>
      <c r="F9" s="219">
        <v>9</v>
      </c>
      <c r="G9" s="219">
        <v>22</v>
      </c>
      <c r="H9" s="219">
        <v>70</v>
      </c>
      <c r="I9" s="219">
        <v>29</v>
      </c>
      <c r="J9" s="219">
        <v>52</v>
      </c>
      <c r="K9" s="219">
        <v>7</v>
      </c>
      <c r="L9">
        <f t="shared" si="9"/>
        <v>266</v>
      </c>
      <c r="N9" s="218" t="s">
        <v>137</v>
      </c>
      <c r="O9" s="210">
        <f t="shared" si="0"/>
        <v>-8</v>
      </c>
      <c r="P9" s="210">
        <f t="shared" si="1"/>
        <v>-9</v>
      </c>
      <c r="Q9" s="210">
        <f t="shared" si="2"/>
        <v>-2</v>
      </c>
      <c r="R9" s="210">
        <f t="shared" si="3"/>
        <v>6</v>
      </c>
      <c r="S9" s="210">
        <f t="shared" si="4"/>
        <v>2</v>
      </c>
      <c r="T9" s="210">
        <f t="shared" si="5"/>
        <v>-8</v>
      </c>
      <c r="U9" s="210">
        <f t="shared" si="6"/>
        <v>14</v>
      </c>
      <c r="V9" s="210">
        <f t="shared" si="7"/>
        <v>-3</v>
      </c>
      <c r="W9" s="210">
        <f t="shared" si="8"/>
        <v>-8</v>
      </c>
    </row>
    <row r="10" spans="2:23" x14ac:dyDescent="0.25">
      <c r="B10" s="332"/>
      <c r="C10" s="218" t="s">
        <v>138</v>
      </c>
      <c r="D10" s="219">
        <v>50</v>
      </c>
      <c r="E10" s="219">
        <v>27</v>
      </c>
      <c r="F10" s="219">
        <v>13</v>
      </c>
      <c r="G10" s="219">
        <v>16</v>
      </c>
      <c r="H10" s="219">
        <v>50</v>
      </c>
      <c r="I10" s="219">
        <v>31</v>
      </c>
      <c r="J10" s="219">
        <v>58</v>
      </c>
      <c r="K10" s="219">
        <v>9</v>
      </c>
      <c r="L10">
        <f t="shared" si="9"/>
        <v>254</v>
      </c>
      <c r="N10" s="218" t="s">
        <v>138</v>
      </c>
      <c r="O10" s="210">
        <f t="shared" si="0"/>
        <v>-49</v>
      </c>
      <c r="P10" s="210">
        <f t="shared" si="1"/>
        <v>3</v>
      </c>
      <c r="Q10" s="210">
        <f t="shared" si="2"/>
        <v>2</v>
      </c>
      <c r="R10" s="210">
        <f t="shared" si="3"/>
        <v>-2</v>
      </c>
      <c r="S10" s="210">
        <f t="shared" si="4"/>
        <v>-13</v>
      </c>
      <c r="T10" s="210">
        <f t="shared" si="5"/>
        <v>-15</v>
      </c>
      <c r="U10" s="210">
        <f t="shared" si="6"/>
        <v>1</v>
      </c>
      <c r="V10" s="210">
        <f t="shared" si="7"/>
        <v>-1</v>
      </c>
      <c r="W10" s="210">
        <f t="shared" si="8"/>
        <v>-74</v>
      </c>
    </row>
    <row r="11" spans="2:23" x14ac:dyDescent="0.25">
      <c r="B11" s="332"/>
      <c r="C11" s="218" t="s">
        <v>139</v>
      </c>
      <c r="D11" s="219">
        <v>54</v>
      </c>
      <c r="E11" s="219">
        <v>24</v>
      </c>
      <c r="F11" s="219">
        <v>6</v>
      </c>
      <c r="G11" s="219">
        <v>27</v>
      </c>
      <c r="H11" s="219">
        <v>49</v>
      </c>
      <c r="I11" s="219">
        <v>24</v>
      </c>
      <c r="J11" s="219">
        <v>31</v>
      </c>
      <c r="K11" s="219">
        <v>10</v>
      </c>
      <c r="L11">
        <f t="shared" si="9"/>
        <v>225</v>
      </c>
      <c r="N11" s="218" t="s">
        <v>139</v>
      </c>
      <c r="O11" s="210">
        <f>D11-D27</f>
        <v>14</v>
      </c>
      <c r="P11" s="210">
        <f>E11-E27</f>
        <v>15</v>
      </c>
      <c r="Q11" s="210">
        <f t="shared" si="2"/>
        <v>-3</v>
      </c>
      <c r="R11" s="210">
        <f>G11-G27</f>
        <v>11</v>
      </c>
      <c r="S11" s="210">
        <f t="shared" si="4"/>
        <v>-2</v>
      </c>
      <c r="T11" s="210">
        <f t="shared" si="5"/>
        <v>-4</v>
      </c>
      <c r="U11" s="210">
        <f t="shared" si="6"/>
        <v>-14</v>
      </c>
      <c r="V11" s="210">
        <f>K11-K27</f>
        <v>7</v>
      </c>
      <c r="W11" s="217">
        <f t="shared" si="8"/>
        <v>24</v>
      </c>
    </row>
    <row r="12" spans="2:23" x14ac:dyDescent="0.25">
      <c r="B12" s="332"/>
      <c r="C12" s="218" t="s">
        <v>140</v>
      </c>
      <c r="D12" s="219">
        <v>76</v>
      </c>
      <c r="E12" s="219">
        <v>18</v>
      </c>
      <c r="F12" s="219">
        <v>21</v>
      </c>
      <c r="G12" s="219">
        <v>29</v>
      </c>
      <c r="H12" s="219">
        <v>70</v>
      </c>
      <c r="I12" s="219">
        <v>28</v>
      </c>
      <c r="J12" s="219">
        <v>54</v>
      </c>
      <c r="K12" s="219">
        <v>14</v>
      </c>
      <c r="L12">
        <f t="shared" si="9"/>
        <v>310</v>
      </c>
      <c r="N12" s="218" t="s">
        <v>140</v>
      </c>
      <c r="O12" s="210">
        <f t="shared" si="0"/>
        <v>-10</v>
      </c>
      <c r="P12" s="210">
        <f t="shared" si="1"/>
        <v>-3</v>
      </c>
      <c r="Q12" s="210">
        <f t="shared" si="2"/>
        <v>-8</v>
      </c>
      <c r="R12" s="210">
        <f t="shared" si="3"/>
        <v>9</v>
      </c>
      <c r="S12" s="210">
        <f t="shared" si="4"/>
        <v>1</v>
      </c>
      <c r="T12" s="210">
        <f t="shared" si="5"/>
        <v>-19</v>
      </c>
      <c r="U12" s="210">
        <f t="shared" si="6"/>
        <v>0</v>
      </c>
      <c r="V12" s="210">
        <f t="shared" si="7"/>
        <v>2</v>
      </c>
      <c r="W12" s="210">
        <f t="shared" si="8"/>
        <v>-28</v>
      </c>
    </row>
    <row r="13" spans="2:23" x14ac:dyDescent="0.25">
      <c r="B13" s="244"/>
      <c r="C13" s="218" t="s">
        <v>141</v>
      </c>
      <c r="D13" s="257">
        <v>63</v>
      </c>
      <c r="E13" s="257">
        <v>13</v>
      </c>
      <c r="F13" s="257">
        <v>22</v>
      </c>
      <c r="G13" s="257">
        <v>29</v>
      </c>
      <c r="H13" s="257">
        <v>68</v>
      </c>
      <c r="I13" s="257">
        <v>36</v>
      </c>
      <c r="J13" s="257">
        <v>58</v>
      </c>
      <c r="K13" s="257">
        <v>14</v>
      </c>
      <c r="L13">
        <f t="shared" si="9"/>
        <v>303</v>
      </c>
      <c r="N13" s="218" t="s">
        <v>141</v>
      </c>
      <c r="O13" s="210">
        <f t="shared" ref="O13:O16" si="10">D13-D29</f>
        <v>-18</v>
      </c>
      <c r="P13" s="210">
        <f t="shared" ref="P13:P16" si="11">E13-E29</f>
        <v>-7</v>
      </c>
      <c r="Q13" s="210">
        <f t="shared" ref="Q13:Q16" si="12">F13-F29</f>
        <v>-37</v>
      </c>
      <c r="R13" s="210">
        <f t="shared" ref="R13:R16" si="13">G13-G29</f>
        <v>13</v>
      </c>
      <c r="S13" s="210">
        <f t="shared" ref="S13:S16" si="14">H13-H29</f>
        <v>-11</v>
      </c>
      <c r="T13" s="210">
        <f t="shared" ref="T13:T16" si="15">I13-I29</f>
        <v>-11</v>
      </c>
      <c r="U13" s="210">
        <f t="shared" ref="U13:U16" si="16">J13-J29</f>
        <v>11</v>
      </c>
      <c r="V13" s="210">
        <f t="shared" ref="V13:V16" si="17">K13-K29</f>
        <v>-7</v>
      </c>
      <c r="W13" s="210">
        <f t="shared" ref="W13:W16" si="18">L13-L29</f>
        <v>-67</v>
      </c>
    </row>
    <row r="14" spans="2:23" x14ac:dyDescent="0.25">
      <c r="B14" s="244"/>
      <c r="C14" s="218" t="s">
        <v>142</v>
      </c>
      <c r="D14" s="257">
        <v>58</v>
      </c>
      <c r="E14" s="257">
        <v>21</v>
      </c>
      <c r="F14" s="257">
        <v>25</v>
      </c>
      <c r="G14" s="257">
        <v>26</v>
      </c>
      <c r="H14" s="257">
        <v>55</v>
      </c>
      <c r="I14" s="257">
        <v>52</v>
      </c>
      <c r="J14" s="257">
        <v>54</v>
      </c>
      <c r="K14" s="257">
        <v>19</v>
      </c>
      <c r="L14">
        <f t="shared" si="9"/>
        <v>310</v>
      </c>
      <c r="N14" s="218" t="s">
        <v>142</v>
      </c>
      <c r="O14" s="210">
        <f t="shared" si="10"/>
        <v>-28</v>
      </c>
      <c r="P14" s="210">
        <f t="shared" si="11"/>
        <v>-3</v>
      </c>
      <c r="Q14" s="210">
        <f t="shared" si="12"/>
        <v>7</v>
      </c>
      <c r="R14" s="210">
        <f t="shared" si="13"/>
        <v>4</v>
      </c>
      <c r="S14" s="210">
        <f t="shared" si="14"/>
        <v>-9</v>
      </c>
      <c r="T14" s="210">
        <f t="shared" si="15"/>
        <v>-3</v>
      </c>
      <c r="U14" s="210">
        <f t="shared" si="16"/>
        <v>-10</v>
      </c>
      <c r="V14" s="210">
        <f t="shared" si="17"/>
        <v>9</v>
      </c>
      <c r="W14" s="210">
        <f t="shared" si="18"/>
        <v>-33</v>
      </c>
    </row>
    <row r="15" spans="2:23" x14ac:dyDescent="0.25">
      <c r="B15" s="244"/>
      <c r="C15" s="218" t="s">
        <v>143</v>
      </c>
      <c r="D15" s="257">
        <v>47</v>
      </c>
      <c r="E15" s="257">
        <v>15</v>
      </c>
      <c r="F15" s="257">
        <v>17</v>
      </c>
      <c r="G15" s="257">
        <v>18</v>
      </c>
      <c r="H15" s="257">
        <v>44</v>
      </c>
      <c r="I15" s="257">
        <v>49</v>
      </c>
      <c r="J15" s="257">
        <v>36</v>
      </c>
      <c r="K15" s="257">
        <v>9</v>
      </c>
      <c r="L15">
        <f t="shared" si="9"/>
        <v>235</v>
      </c>
      <c r="N15" s="218" t="s">
        <v>143</v>
      </c>
      <c r="O15" s="210">
        <f t="shared" si="10"/>
        <v>-10</v>
      </c>
      <c r="P15" s="210">
        <f t="shared" si="11"/>
        <v>-6</v>
      </c>
      <c r="Q15" s="210">
        <f t="shared" si="12"/>
        <v>-2</v>
      </c>
      <c r="R15" s="210">
        <f t="shared" si="13"/>
        <v>-3</v>
      </c>
      <c r="S15" s="210">
        <f t="shared" si="14"/>
        <v>-33</v>
      </c>
      <c r="T15" s="210">
        <f t="shared" si="15"/>
        <v>16</v>
      </c>
      <c r="U15" s="210">
        <f t="shared" si="16"/>
        <v>-13</v>
      </c>
      <c r="V15" s="210">
        <f t="shared" si="17"/>
        <v>-2</v>
      </c>
      <c r="W15" s="210">
        <f t="shared" si="18"/>
        <v>-53</v>
      </c>
    </row>
    <row r="16" spans="2:23" x14ac:dyDescent="0.25">
      <c r="B16" s="244"/>
      <c r="C16" s="247" t="s">
        <v>28</v>
      </c>
      <c r="D16" s="258">
        <f>SUM(D4:D15)</f>
        <v>678</v>
      </c>
      <c r="E16" s="258">
        <f t="shared" ref="E16:L16" si="19">SUM(E4:E15)</f>
        <v>216</v>
      </c>
      <c r="F16" s="258">
        <f t="shared" si="19"/>
        <v>172</v>
      </c>
      <c r="G16" s="258">
        <f t="shared" si="19"/>
        <v>269</v>
      </c>
      <c r="H16" s="258">
        <f t="shared" si="19"/>
        <v>692</v>
      </c>
      <c r="I16" s="258">
        <f t="shared" si="19"/>
        <v>431</v>
      </c>
      <c r="J16" s="258">
        <f t="shared" si="19"/>
        <v>571</v>
      </c>
      <c r="K16" s="258">
        <f t="shared" si="19"/>
        <v>114</v>
      </c>
      <c r="L16" s="258">
        <f t="shared" si="19"/>
        <v>3143</v>
      </c>
      <c r="N16" s="247" t="s">
        <v>28</v>
      </c>
      <c r="O16" s="252">
        <f t="shared" si="10"/>
        <v>-278</v>
      </c>
      <c r="P16" s="251">
        <f t="shared" si="11"/>
        <v>-34</v>
      </c>
      <c r="Q16" s="251">
        <f t="shared" si="12"/>
        <v>-87</v>
      </c>
      <c r="R16" s="217">
        <f t="shared" si="13"/>
        <v>22</v>
      </c>
      <c r="S16" s="252">
        <f t="shared" si="14"/>
        <v>-185</v>
      </c>
      <c r="T16" s="252">
        <f t="shared" si="15"/>
        <v>-138</v>
      </c>
      <c r="U16" s="251">
        <f t="shared" si="16"/>
        <v>-99</v>
      </c>
      <c r="V16" s="251">
        <f t="shared" si="17"/>
        <v>-41</v>
      </c>
      <c r="W16" s="252">
        <f t="shared" si="18"/>
        <v>-840</v>
      </c>
    </row>
    <row r="18" spans="2:23" ht="18.75" x14ac:dyDescent="0.3">
      <c r="N18" s="212" t="s">
        <v>130</v>
      </c>
      <c r="O18" s="212"/>
    </row>
    <row r="19" spans="2:23" ht="45" x14ac:dyDescent="0.25">
      <c r="C19" s="220" t="s">
        <v>131</v>
      </c>
      <c r="D19" s="220" t="s">
        <v>17</v>
      </c>
      <c r="E19" s="221" t="s">
        <v>150</v>
      </c>
      <c r="F19" s="221" t="s">
        <v>145</v>
      </c>
      <c r="G19" s="221" t="s">
        <v>146</v>
      </c>
      <c r="H19" s="221" t="s">
        <v>147</v>
      </c>
      <c r="I19" s="221" t="s">
        <v>148</v>
      </c>
      <c r="J19" s="221" t="s">
        <v>16</v>
      </c>
      <c r="K19" s="221" t="s">
        <v>144</v>
      </c>
      <c r="L19" s="221" t="s">
        <v>28</v>
      </c>
      <c r="N19" s="220" t="s">
        <v>131</v>
      </c>
      <c r="O19" s="220" t="s">
        <v>17</v>
      </c>
      <c r="P19" s="221" t="s">
        <v>155</v>
      </c>
      <c r="Q19" s="221" t="s">
        <v>145</v>
      </c>
      <c r="R19" s="221" t="s">
        <v>146</v>
      </c>
      <c r="S19" s="221" t="s">
        <v>147</v>
      </c>
      <c r="T19" s="221" t="s">
        <v>148</v>
      </c>
      <c r="U19" s="221" t="s">
        <v>16</v>
      </c>
      <c r="V19" s="221" t="s">
        <v>144</v>
      </c>
      <c r="W19" s="221" t="s">
        <v>28</v>
      </c>
    </row>
    <row r="20" spans="2:23" x14ac:dyDescent="0.25">
      <c r="B20" s="336">
        <v>2019</v>
      </c>
      <c r="C20" s="218" t="s">
        <v>132</v>
      </c>
      <c r="D20" s="219">
        <v>109</v>
      </c>
      <c r="E20" s="219">
        <v>26</v>
      </c>
      <c r="F20" s="219">
        <v>21</v>
      </c>
      <c r="G20" s="219">
        <v>27</v>
      </c>
      <c r="H20" s="219">
        <v>93</v>
      </c>
      <c r="I20" s="219">
        <v>63</v>
      </c>
      <c r="J20" s="219">
        <v>70</v>
      </c>
      <c r="K20" s="219">
        <v>13</v>
      </c>
      <c r="L20">
        <f t="shared" ref="L20:L31" si="20">SUM(D20:K20)</f>
        <v>422</v>
      </c>
      <c r="N20" s="218" t="s">
        <v>132</v>
      </c>
      <c r="O20" s="215">
        <f t="shared" ref="O20:O28" si="21">O4/D20</f>
        <v>-0.32110091743119268</v>
      </c>
      <c r="P20" s="215">
        <f t="shared" ref="P20:W20" si="22">P4/E20</f>
        <v>0</v>
      </c>
      <c r="Q20" s="215">
        <f t="shared" si="22"/>
        <v>-0.2857142857142857</v>
      </c>
      <c r="R20" s="215">
        <f t="shared" si="22"/>
        <v>0.1111111111111111</v>
      </c>
      <c r="S20" s="215">
        <f t="shared" si="22"/>
        <v>-3.2258064516129031E-2</v>
      </c>
      <c r="T20" s="215">
        <f t="shared" si="22"/>
        <v>-0.25396825396825395</v>
      </c>
      <c r="U20" s="215">
        <f t="shared" si="22"/>
        <v>7.1428571428571425E-2</v>
      </c>
      <c r="V20" s="215">
        <f t="shared" si="22"/>
        <v>-0.46153846153846156</v>
      </c>
      <c r="W20" s="226">
        <f t="shared" si="22"/>
        <v>-0.13744075829383887</v>
      </c>
    </row>
    <row r="21" spans="2:23" x14ac:dyDescent="0.25">
      <c r="B21" s="336"/>
      <c r="C21" s="218" t="s">
        <v>133</v>
      </c>
      <c r="D21" s="219">
        <v>76</v>
      </c>
      <c r="E21" s="219">
        <v>20</v>
      </c>
      <c r="F21" s="219">
        <v>19</v>
      </c>
      <c r="G21" s="219">
        <v>25</v>
      </c>
      <c r="H21" s="219">
        <v>79</v>
      </c>
      <c r="I21" s="219">
        <v>60</v>
      </c>
      <c r="J21" s="219">
        <v>55</v>
      </c>
      <c r="K21" s="219">
        <v>18</v>
      </c>
      <c r="L21">
        <f t="shared" si="20"/>
        <v>352</v>
      </c>
      <c r="N21" s="218" t="s">
        <v>133</v>
      </c>
      <c r="O21" s="215">
        <f t="shared" si="21"/>
        <v>0.14473684210526316</v>
      </c>
      <c r="P21" s="215">
        <f t="shared" ref="P21:W28" si="23">P5/E21</f>
        <v>0.15</v>
      </c>
      <c r="Q21" s="215">
        <f t="shared" si="23"/>
        <v>-0.15789473684210525</v>
      </c>
      <c r="R21" s="215">
        <f t="shared" si="23"/>
        <v>-0.04</v>
      </c>
      <c r="S21" s="215">
        <f t="shared" si="23"/>
        <v>5.0632911392405063E-2</v>
      </c>
      <c r="T21" s="215">
        <f t="shared" si="23"/>
        <v>-0.23333333333333334</v>
      </c>
      <c r="U21" s="215">
        <f t="shared" si="23"/>
        <v>9.0909090909090912E-2</v>
      </c>
      <c r="V21" s="215">
        <f t="shared" si="23"/>
        <v>-0.5</v>
      </c>
      <c r="W21" s="226">
        <f t="shared" si="23"/>
        <v>-1.1363636363636364E-2</v>
      </c>
    </row>
    <row r="22" spans="2:23" x14ac:dyDescent="0.25">
      <c r="B22" s="336"/>
      <c r="C22" s="218" t="s">
        <v>134</v>
      </c>
      <c r="D22" s="219">
        <v>94</v>
      </c>
      <c r="E22" s="219">
        <v>22</v>
      </c>
      <c r="F22" s="219">
        <v>20</v>
      </c>
      <c r="G22" s="219">
        <v>19</v>
      </c>
      <c r="H22" s="219">
        <v>101</v>
      </c>
      <c r="I22" s="219">
        <v>54</v>
      </c>
      <c r="J22" s="219">
        <v>73</v>
      </c>
      <c r="K22" s="219">
        <v>19</v>
      </c>
      <c r="L22">
        <f t="shared" si="20"/>
        <v>402</v>
      </c>
      <c r="N22" s="218" t="s">
        <v>134</v>
      </c>
      <c r="O22" s="216">
        <f t="shared" si="21"/>
        <v>-0.43617021276595747</v>
      </c>
      <c r="P22" s="216">
        <f t="shared" si="23"/>
        <v>-0.54545454545454541</v>
      </c>
      <c r="Q22" s="216">
        <f t="shared" si="23"/>
        <v>-0.65</v>
      </c>
      <c r="R22" s="216">
        <f t="shared" si="23"/>
        <v>0.36842105263157893</v>
      </c>
      <c r="S22" s="216">
        <f t="shared" si="23"/>
        <v>-0.47524752475247523</v>
      </c>
      <c r="T22" s="216">
        <f t="shared" si="23"/>
        <v>-0.33333333333333331</v>
      </c>
      <c r="U22" s="216">
        <f t="shared" si="23"/>
        <v>-0.32876712328767121</v>
      </c>
      <c r="V22" s="216">
        <f t="shared" si="23"/>
        <v>-0.52631578947368418</v>
      </c>
      <c r="W22" s="227">
        <f t="shared" si="23"/>
        <v>-0.39552238805970147</v>
      </c>
    </row>
    <row r="23" spans="2:23" x14ac:dyDescent="0.25">
      <c r="B23" s="336"/>
      <c r="C23" s="218" t="s">
        <v>135</v>
      </c>
      <c r="D23" s="219">
        <v>80</v>
      </c>
      <c r="E23" s="219">
        <v>18</v>
      </c>
      <c r="F23" s="219">
        <v>14</v>
      </c>
      <c r="G23" s="219">
        <v>19</v>
      </c>
      <c r="H23" s="219">
        <v>65</v>
      </c>
      <c r="I23" s="219">
        <v>52</v>
      </c>
      <c r="J23" s="219">
        <v>55</v>
      </c>
      <c r="K23" s="219">
        <v>14</v>
      </c>
      <c r="L23">
        <f t="shared" si="20"/>
        <v>317</v>
      </c>
      <c r="N23" s="218" t="s">
        <v>135</v>
      </c>
      <c r="O23" s="216">
        <f t="shared" si="21"/>
        <v>-0.73750000000000004</v>
      </c>
      <c r="P23" s="216">
        <f t="shared" si="23"/>
        <v>-0.77777777777777779</v>
      </c>
      <c r="Q23" s="216">
        <f t="shared" si="23"/>
        <v>-0.5714285714285714</v>
      </c>
      <c r="R23" s="216">
        <f t="shared" si="23"/>
        <v>-0.52631578947368418</v>
      </c>
      <c r="S23" s="216">
        <f t="shared" si="23"/>
        <v>-0.64615384615384619</v>
      </c>
      <c r="T23" s="216">
        <f t="shared" si="23"/>
        <v>-0.55769230769230771</v>
      </c>
      <c r="U23" s="216">
        <f t="shared" si="23"/>
        <v>-0.63636363636363635</v>
      </c>
      <c r="V23" s="216">
        <f t="shared" si="23"/>
        <v>-0.8571428571428571</v>
      </c>
      <c r="W23" s="227">
        <f t="shared" si="23"/>
        <v>-0.65930599369085174</v>
      </c>
    </row>
    <row r="24" spans="2:23" x14ac:dyDescent="0.25">
      <c r="B24" s="336"/>
      <c r="C24" s="218" t="s">
        <v>136</v>
      </c>
      <c r="D24" s="219">
        <v>77</v>
      </c>
      <c r="E24" s="219">
        <v>22</v>
      </c>
      <c r="F24" s="219">
        <v>29</v>
      </c>
      <c r="G24" s="219">
        <v>28</v>
      </c>
      <c r="H24" s="219">
        <v>68</v>
      </c>
      <c r="I24" s="219">
        <v>47</v>
      </c>
      <c r="J24" s="219">
        <v>63</v>
      </c>
      <c r="K24" s="219">
        <v>14</v>
      </c>
      <c r="L24">
        <f t="shared" si="20"/>
        <v>348</v>
      </c>
      <c r="N24" s="218" t="s">
        <v>136</v>
      </c>
      <c r="O24" s="216">
        <f t="shared" si="21"/>
        <v>-0.58441558441558439</v>
      </c>
      <c r="P24" s="216">
        <f t="shared" si="23"/>
        <v>-4.5454545454545456E-2</v>
      </c>
      <c r="Q24" s="216">
        <f t="shared" si="23"/>
        <v>-0.48275862068965519</v>
      </c>
      <c r="R24" s="216">
        <f t="shared" si="23"/>
        <v>-0.5357142857142857</v>
      </c>
      <c r="S24" s="216">
        <f t="shared" si="23"/>
        <v>-0.45588235294117646</v>
      </c>
      <c r="T24" s="216">
        <f t="shared" si="23"/>
        <v>-0.36170212765957449</v>
      </c>
      <c r="U24" s="216">
        <f t="shared" si="23"/>
        <v>-0.61904761904761907</v>
      </c>
      <c r="V24" s="216">
        <f t="shared" si="23"/>
        <v>-0.6428571428571429</v>
      </c>
      <c r="W24" s="227">
        <f t="shared" si="23"/>
        <v>-0.49137931034482757</v>
      </c>
    </row>
    <row r="25" spans="2:23" x14ac:dyDescent="0.25">
      <c r="B25" s="336"/>
      <c r="C25" s="218" t="s">
        <v>137</v>
      </c>
      <c r="D25" s="219">
        <v>71</v>
      </c>
      <c r="E25" s="219">
        <v>23</v>
      </c>
      <c r="F25" s="219">
        <v>11</v>
      </c>
      <c r="G25" s="219">
        <v>16</v>
      </c>
      <c r="H25" s="219">
        <v>68</v>
      </c>
      <c r="I25" s="219">
        <v>37</v>
      </c>
      <c r="J25" s="219">
        <v>38</v>
      </c>
      <c r="K25" s="219">
        <v>10</v>
      </c>
      <c r="L25">
        <f t="shared" si="20"/>
        <v>274</v>
      </c>
      <c r="N25" s="218" t="s">
        <v>137</v>
      </c>
      <c r="O25" s="215">
        <f t="shared" si="21"/>
        <v>-0.11267605633802817</v>
      </c>
      <c r="P25" s="215">
        <f t="shared" si="23"/>
        <v>-0.39130434782608697</v>
      </c>
      <c r="Q25" s="215">
        <f t="shared" si="23"/>
        <v>-0.18181818181818182</v>
      </c>
      <c r="R25" s="256">
        <f t="shared" si="23"/>
        <v>0.375</v>
      </c>
      <c r="S25" s="215">
        <f t="shared" si="23"/>
        <v>2.9411764705882353E-2</v>
      </c>
      <c r="T25" s="215">
        <f t="shared" si="23"/>
        <v>-0.21621621621621623</v>
      </c>
      <c r="U25" s="256">
        <f t="shared" si="23"/>
        <v>0.36842105263157893</v>
      </c>
      <c r="V25" s="215">
        <f t="shared" si="23"/>
        <v>-0.3</v>
      </c>
      <c r="W25" s="226">
        <f t="shared" si="23"/>
        <v>-2.9197080291970802E-2</v>
      </c>
    </row>
    <row r="26" spans="2:23" x14ac:dyDescent="0.25">
      <c r="B26" s="336"/>
      <c r="C26" s="218" t="s">
        <v>138</v>
      </c>
      <c r="D26" s="219">
        <v>99</v>
      </c>
      <c r="E26" s="219">
        <v>24</v>
      </c>
      <c r="F26" s="219">
        <v>11</v>
      </c>
      <c r="G26" s="219">
        <v>18</v>
      </c>
      <c r="H26" s="219">
        <v>63</v>
      </c>
      <c r="I26" s="219">
        <v>46</v>
      </c>
      <c r="J26" s="219">
        <v>57</v>
      </c>
      <c r="K26" s="219">
        <v>10</v>
      </c>
      <c r="L26">
        <f t="shared" si="20"/>
        <v>328</v>
      </c>
      <c r="N26" s="218" t="s">
        <v>138</v>
      </c>
      <c r="O26" s="215">
        <f t="shared" si="21"/>
        <v>-0.49494949494949497</v>
      </c>
      <c r="P26" s="256">
        <f t="shared" si="23"/>
        <v>0.125</v>
      </c>
      <c r="Q26" s="256">
        <f t="shared" si="23"/>
        <v>0.18181818181818182</v>
      </c>
      <c r="R26" s="215">
        <f t="shared" si="23"/>
        <v>-0.1111111111111111</v>
      </c>
      <c r="S26" s="215">
        <f t="shared" si="23"/>
        <v>-0.20634920634920634</v>
      </c>
      <c r="T26" s="215">
        <f t="shared" si="23"/>
        <v>-0.32608695652173914</v>
      </c>
      <c r="U26" s="215">
        <f t="shared" si="23"/>
        <v>1.7543859649122806E-2</v>
      </c>
      <c r="V26" s="215">
        <f t="shared" si="23"/>
        <v>-0.1</v>
      </c>
      <c r="W26" s="226">
        <f t="shared" si="23"/>
        <v>-0.22560975609756098</v>
      </c>
    </row>
    <row r="27" spans="2:23" x14ac:dyDescent="0.25">
      <c r="B27" s="336"/>
      <c r="C27" s="218" t="s">
        <v>139</v>
      </c>
      <c r="D27" s="219">
        <v>40</v>
      </c>
      <c r="E27" s="219">
        <v>9</v>
      </c>
      <c r="F27" s="219">
        <v>9</v>
      </c>
      <c r="G27" s="219">
        <v>16</v>
      </c>
      <c r="H27" s="219">
        <v>51</v>
      </c>
      <c r="I27" s="219">
        <v>28</v>
      </c>
      <c r="J27" s="219">
        <v>45</v>
      </c>
      <c r="K27" s="219">
        <v>3</v>
      </c>
      <c r="L27">
        <f t="shared" si="20"/>
        <v>201</v>
      </c>
      <c r="N27" s="218" t="s">
        <v>139</v>
      </c>
      <c r="O27" s="256">
        <f>O11/D27</f>
        <v>0.35</v>
      </c>
      <c r="P27" s="256">
        <f>P11/E27</f>
        <v>1.6666666666666667</v>
      </c>
      <c r="Q27" s="215">
        <f t="shared" si="23"/>
        <v>-0.33333333333333331</v>
      </c>
      <c r="R27" s="256">
        <f>R11/G27</f>
        <v>0.6875</v>
      </c>
      <c r="S27" s="215">
        <f t="shared" si="23"/>
        <v>-3.9215686274509803E-2</v>
      </c>
      <c r="T27" s="215">
        <f t="shared" si="23"/>
        <v>-0.14285714285714285</v>
      </c>
      <c r="U27" s="215">
        <f t="shared" si="23"/>
        <v>-0.31111111111111112</v>
      </c>
      <c r="V27" s="215">
        <f>V11/K27</f>
        <v>2.3333333333333335</v>
      </c>
      <c r="W27" s="228">
        <f t="shared" si="23"/>
        <v>0.11940298507462686</v>
      </c>
    </row>
    <row r="28" spans="2:23" x14ac:dyDescent="0.25">
      <c r="B28" s="336"/>
      <c r="C28" s="218" t="s">
        <v>140</v>
      </c>
      <c r="D28" s="219">
        <v>86</v>
      </c>
      <c r="E28" s="219">
        <v>21</v>
      </c>
      <c r="F28" s="219">
        <v>29</v>
      </c>
      <c r="G28" s="219">
        <v>20</v>
      </c>
      <c r="H28" s="219">
        <v>69</v>
      </c>
      <c r="I28" s="219">
        <v>47</v>
      </c>
      <c r="J28" s="219">
        <v>54</v>
      </c>
      <c r="K28" s="219">
        <v>12</v>
      </c>
      <c r="L28">
        <f t="shared" si="20"/>
        <v>338</v>
      </c>
      <c r="N28" s="218" t="s">
        <v>140</v>
      </c>
      <c r="O28" s="215">
        <f t="shared" si="21"/>
        <v>-0.11627906976744186</v>
      </c>
      <c r="P28" s="215">
        <f t="shared" si="23"/>
        <v>-0.14285714285714285</v>
      </c>
      <c r="Q28" s="215">
        <f t="shared" si="23"/>
        <v>-0.27586206896551724</v>
      </c>
      <c r="R28" s="256">
        <f t="shared" si="23"/>
        <v>0.45</v>
      </c>
      <c r="S28" s="215">
        <f t="shared" si="23"/>
        <v>1.4492753623188406E-2</v>
      </c>
      <c r="T28" s="215">
        <f t="shared" si="23"/>
        <v>-0.40425531914893614</v>
      </c>
      <c r="U28" s="215">
        <f t="shared" si="23"/>
        <v>0</v>
      </c>
      <c r="V28" s="215">
        <f t="shared" si="23"/>
        <v>0.16666666666666666</v>
      </c>
      <c r="W28" s="226">
        <f t="shared" si="23"/>
        <v>-8.2840236686390539E-2</v>
      </c>
    </row>
    <row r="29" spans="2:23" x14ac:dyDescent="0.25">
      <c r="B29" s="337"/>
      <c r="C29" s="218" t="s">
        <v>141</v>
      </c>
      <c r="D29" s="219">
        <v>81</v>
      </c>
      <c r="E29" s="219">
        <v>20</v>
      </c>
      <c r="F29" s="219">
        <v>59</v>
      </c>
      <c r="G29" s="219">
        <v>16</v>
      </c>
      <c r="H29" s="219">
        <v>79</v>
      </c>
      <c r="I29" s="219">
        <v>47</v>
      </c>
      <c r="J29" s="219">
        <v>47</v>
      </c>
      <c r="K29" s="219">
        <v>21</v>
      </c>
      <c r="L29">
        <f t="shared" si="20"/>
        <v>370</v>
      </c>
      <c r="N29" s="218" t="s">
        <v>141</v>
      </c>
      <c r="O29" s="215">
        <f t="shared" ref="O29:O32" si="24">O13/D29</f>
        <v>-0.22222222222222221</v>
      </c>
      <c r="P29" s="215">
        <f t="shared" ref="P29:P32" si="25">P13/E29</f>
        <v>-0.35</v>
      </c>
      <c r="Q29" s="215">
        <f t="shared" ref="Q29:Q32" si="26">Q13/F29</f>
        <v>-0.6271186440677966</v>
      </c>
      <c r="R29" s="256">
        <f t="shared" ref="R29:R32" si="27">R13/G29</f>
        <v>0.8125</v>
      </c>
      <c r="S29" s="215">
        <f t="shared" ref="S29:S32" si="28">S13/H29</f>
        <v>-0.13924050632911392</v>
      </c>
      <c r="T29" s="215">
        <f t="shared" ref="T29:T32" si="29">T13/I29</f>
        <v>-0.23404255319148937</v>
      </c>
      <c r="U29" s="256">
        <f t="shared" ref="U29:U32" si="30">U13/J29</f>
        <v>0.23404255319148937</v>
      </c>
      <c r="V29" s="215">
        <f t="shared" ref="V29:V32" si="31">V13/K29</f>
        <v>-0.33333333333333331</v>
      </c>
      <c r="W29" s="226">
        <f t="shared" ref="W29:W32" si="32">W13/L29</f>
        <v>-0.18108108108108109</v>
      </c>
    </row>
    <row r="30" spans="2:23" x14ac:dyDescent="0.25">
      <c r="B30" s="337"/>
      <c r="C30" s="218" t="s">
        <v>142</v>
      </c>
      <c r="D30" s="219">
        <v>86</v>
      </c>
      <c r="E30" s="219">
        <v>24</v>
      </c>
      <c r="F30" s="219">
        <v>18</v>
      </c>
      <c r="G30" s="219">
        <v>22</v>
      </c>
      <c r="H30" s="219">
        <v>64</v>
      </c>
      <c r="I30" s="219">
        <v>55</v>
      </c>
      <c r="J30" s="219">
        <v>64</v>
      </c>
      <c r="K30" s="219">
        <v>10</v>
      </c>
      <c r="L30">
        <f t="shared" si="20"/>
        <v>343</v>
      </c>
      <c r="N30" s="218" t="s">
        <v>142</v>
      </c>
      <c r="O30" s="215">
        <f t="shared" si="24"/>
        <v>-0.32558139534883723</v>
      </c>
      <c r="P30" s="215">
        <f t="shared" si="25"/>
        <v>-0.125</v>
      </c>
      <c r="Q30" s="256">
        <f>Q14/F30</f>
        <v>0.3888888888888889</v>
      </c>
      <c r="R30" s="215">
        <f t="shared" si="27"/>
        <v>0.18181818181818182</v>
      </c>
      <c r="S30" s="215">
        <f t="shared" si="28"/>
        <v>-0.140625</v>
      </c>
      <c r="T30" s="215">
        <f t="shared" si="29"/>
        <v>-5.4545454545454543E-2</v>
      </c>
      <c r="U30" s="215">
        <f t="shared" si="30"/>
        <v>-0.15625</v>
      </c>
      <c r="V30" s="215">
        <f t="shared" si="31"/>
        <v>0.9</v>
      </c>
      <c r="W30" s="226">
        <f t="shared" si="32"/>
        <v>-9.6209912536443148E-2</v>
      </c>
    </row>
    <row r="31" spans="2:23" x14ac:dyDescent="0.25">
      <c r="B31" s="337"/>
      <c r="C31" s="218" t="s">
        <v>143</v>
      </c>
      <c r="D31" s="219">
        <v>57</v>
      </c>
      <c r="E31" s="219">
        <v>21</v>
      </c>
      <c r="F31" s="219">
        <v>19</v>
      </c>
      <c r="G31" s="219">
        <v>21</v>
      </c>
      <c r="H31" s="219">
        <v>77</v>
      </c>
      <c r="I31" s="219">
        <v>33</v>
      </c>
      <c r="J31" s="219">
        <v>49</v>
      </c>
      <c r="K31" s="219">
        <v>11</v>
      </c>
      <c r="L31">
        <f t="shared" si="20"/>
        <v>288</v>
      </c>
      <c r="N31" s="218" t="s">
        <v>143</v>
      </c>
      <c r="O31" s="215">
        <f t="shared" si="24"/>
        <v>-0.17543859649122806</v>
      </c>
      <c r="P31" s="215">
        <f t="shared" si="25"/>
        <v>-0.2857142857142857</v>
      </c>
      <c r="Q31" s="215">
        <f t="shared" si="26"/>
        <v>-0.10526315789473684</v>
      </c>
      <c r="R31" s="215">
        <f t="shared" si="27"/>
        <v>-0.14285714285714285</v>
      </c>
      <c r="S31" s="215">
        <f t="shared" si="28"/>
        <v>-0.42857142857142855</v>
      </c>
      <c r="T31" s="215">
        <f t="shared" si="29"/>
        <v>0.48484848484848486</v>
      </c>
      <c r="U31" s="215">
        <f t="shared" si="30"/>
        <v>-0.26530612244897961</v>
      </c>
      <c r="V31" s="215">
        <f t="shared" si="31"/>
        <v>-0.18181818181818182</v>
      </c>
      <c r="W31" s="226">
        <f t="shared" si="32"/>
        <v>-0.18402777777777779</v>
      </c>
    </row>
    <row r="32" spans="2:23" ht="15.75" thickBot="1" x14ac:dyDescent="0.3">
      <c r="B32" s="338"/>
      <c r="C32" s="247" t="s">
        <v>28</v>
      </c>
      <c r="D32" s="258">
        <f>SUM(D20:D31)</f>
        <v>956</v>
      </c>
      <c r="E32" s="258">
        <f t="shared" ref="E32:L32" si="33">SUM(E20:E31)</f>
        <v>250</v>
      </c>
      <c r="F32" s="258">
        <f t="shared" si="33"/>
        <v>259</v>
      </c>
      <c r="G32" s="258">
        <f t="shared" si="33"/>
        <v>247</v>
      </c>
      <c r="H32" s="258">
        <f t="shared" si="33"/>
        <v>877</v>
      </c>
      <c r="I32" s="258">
        <f t="shared" si="33"/>
        <v>569</v>
      </c>
      <c r="J32" s="258">
        <f t="shared" si="33"/>
        <v>670</v>
      </c>
      <c r="K32" s="258">
        <f t="shared" si="33"/>
        <v>155</v>
      </c>
      <c r="L32" s="258">
        <f t="shared" si="33"/>
        <v>3983</v>
      </c>
      <c r="N32" s="247" t="s">
        <v>28</v>
      </c>
      <c r="O32" s="259">
        <f t="shared" si="24"/>
        <v>-0.29079497907949792</v>
      </c>
      <c r="P32" s="254">
        <f t="shared" si="25"/>
        <v>-0.13600000000000001</v>
      </c>
      <c r="Q32" s="259">
        <f t="shared" si="26"/>
        <v>-0.3359073359073359</v>
      </c>
      <c r="R32" s="260">
        <f t="shared" si="27"/>
        <v>8.9068825910931168E-2</v>
      </c>
      <c r="S32" s="259">
        <f t="shared" si="28"/>
        <v>-0.21094640820980615</v>
      </c>
      <c r="T32" s="259">
        <f t="shared" si="29"/>
        <v>-0.24253075571177504</v>
      </c>
      <c r="U32" s="254">
        <f t="shared" si="30"/>
        <v>-0.14776119402985075</v>
      </c>
      <c r="V32" s="254">
        <f t="shared" si="31"/>
        <v>-0.26451612903225807</v>
      </c>
      <c r="W32" s="255">
        <f t="shared" si="32"/>
        <v>-0.210896309314587</v>
      </c>
    </row>
    <row r="33" spans="14:23" ht="40.5" thickTop="1" thickBot="1" x14ac:dyDescent="0.3">
      <c r="N33" s="230" t="s">
        <v>154</v>
      </c>
      <c r="O33" s="224">
        <f t="shared" ref="O33:W33" si="34">SUM(O7:O9)/SUM(D23:D25)</f>
        <v>-0.49122807017543857</v>
      </c>
      <c r="P33" s="222">
        <f t="shared" si="34"/>
        <v>-0.38095238095238093</v>
      </c>
      <c r="Q33" s="223">
        <f t="shared" si="34"/>
        <v>-0.44444444444444442</v>
      </c>
      <c r="R33" s="222">
        <f t="shared" si="34"/>
        <v>-0.30158730158730157</v>
      </c>
      <c r="S33" s="222">
        <f t="shared" si="34"/>
        <v>-0.35323383084577115</v>
      </c>
      <c r="T33" s="222">
        <f t="shared" si="34"/>
        <v>-0.39705882352941174</v>
      </c>
      <c r="U33" s="222">
        <f t="shared" si="34"/>
        <v>-0.38461538461538464</v>
      </c>
      <c r="V33" s="229">
        <f t="shared" si="34"/>
        <v>-0.63157894736842102</v>
      </c>
      <c r="W33" s="225">
        <f t="shared" si="34"/>
        <v>-0.4132055378061768</v>
      </c>
    </row>
    <row r="34" spans="14:23" ht="15.75" thickTop="1" x14ac:dyDescent="0.25"/>
  </sheetData>
  <mergeCells count="2">
    <mergeCell ref="B4:B12"/>
    <mergeCell ref="B20:B32"/>
  </mergeCells>
  <pageMargins left="0.7" right="0.7" top="0.75" bottom="0.75" header="0.3" footer="0.3"/>
  <ignoredErrors>
    <ignoredError sqref="P33:V33"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9"/>
  <sheetViews>
    <sheetView workbookViewId="0">
      <selection activeCell="S13" sqref="S13"/>
    </sheetView>
  </sheetViews>
  <sheetFormatPr baseColWidth="10" defaultRowHeight="15" x14ac:dyDescent="0.25"/>
  <sheetData>
    <row r="2" spans="1:9" x14ac:dyDescent="0.25">
      <c r="A2" s="45" t="s">
        <v>84</v>
      </c>
    </row>
    <row r="3" spans="1:9" x14ac:dyDescent="0.25">
      <c r="A3" t="s">
        <v>157</v>
      </c>
    </row>
    <row r="5" spans="1:9" x14ac:dyDescent="0.25">
      <c r="A5" t="s">
        <v>158</v>
      </c>
    </row>
    <row r="7" spans="1:9" ht="121.9" customHeight="1" x14ac:dyDescent="0.25">
      <c r="A7" s="339" t="s">
        <v>159</v>
      </c>
      <c r="B7" s="339"/>
      <c r="C7" s="339"/>
      <c r="D7" s="339"/>
      <c r="E7" s="339"/>
      <c r="F7" s="339"/>
      <c r="G7" s="339"/>
      <c r="H7" s="339"/>
      <c r="I7" s="339"/>
    </row>
    <row r="10" spans="1:9" x14ac:dyDescent="0.25">
      <c r="A10" s="165" t="s">
        <v>85</v>
      </c>
    </row>
    <row r="11" spans="1:9" ht="62.1" customHeight="1" x14ac:dyDescent="0.25">
      <c r="A11" s="339" t="s">
        <v>86</v>
      </c>
      <c r="B11" s="339"/>
      <c r="C11" s="339"/>
      <c r="D11" s="339"/>
      <c r="E11" s="339"/>
      <c r="F11" s="339"/>
      <c r="G11" s="339"/>
      <c r="H11" s="339"/>
      <c r="I11" s="339"/>
    </row>
    <row r="13" spans="1:9" ht="110.1" customHeight="1" x14ac:dyDescent="0.25">
      <c r="A13" s="339" t="s">
        <v>87</v>
      </c>
      <c r="B13" s="339"/>
      <c r="C13" s="339"/>
      <c r="D13" s="339"/>
      <c r="E13" s="339"/>
      <c r="F13" s="339"/>
      <c r="G13" s="339"/>
      <c r="H13" s="339"/>
      <c r="I13" s="339"/>
    </row>
    <row r="14" spans="1:9" x14ac:dyDescent="0.25">
      <c r="A14" t="s">
        <v>88</v>
      </c>
    </row>
    <row r="15" spans="1:9" x14ac:dyDescent="0.25">
      <c r="A15" t="s">
        <v>89</v>
      </c>
    </row>
    <row r="18" spans="1:1" x14ac:dyDescent="0.25">
      <c r="A18" t="s">
        <v>90</v>
      </c>
    </row>
    <row r="19" spans="1:1" x14ac:dyDescent="0.25">
      <c r="A19" t="s">
        <v>160</v>
      </c>
    </row>
  </sheetData>
  <mergeCells count="3">
    <mergeCell ref="A11:I11"/>
    <mergeCell ref="A13:I13"/>
    <mergeCell ref="A7:I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58"/>
  <sheetViews>
    <sheetView showGridLines="0" zoomScaleNormal="100" workbookViewId="0">
      <pane ySplit="2" topLeftCell="A3" activePane="bottomLeft" state="frozen"/>
      <selection pane="bottomLeft" activeCell="N9" sqref="N9"/>
    </sheetView>
  </sheetViews>
  <sheetFormatPr baseColWidth="10" defaultRowHeight="15" x14ac:dyDescent="0.25"/>
  <cols>
    <col min="1" max="1" width="3.28515625" customWidth="1"/>
    <col min="2" max="2" width="51.140625" customWidth="1"/>
    <col min="3" max="3" width="13.140625" customWidth="1"/>
    <col min="4" max="4" width="11.85546875" customWidth="1"/>
    <col min="5" max="5" width="10.140625" customWidth="1"/>
    <col min="6" max="7" width="11.140625" customWidth="1"/>
    <col min="8" max="10" width="10.28515625" customWidth="1"/>
    <col min="11" max="11" width="27.42578125" style="1" bestFit="1" customWidth="1"/>
    <col min="12" max="12" width="11.85546875" style="6" customWidth="1"/>
    <col min="13" max="13" width="25.140625" style="11" customWidth="1"/>
  </cols>
  <sheetData>
    <row r="2" spans="2:13" ht="60" x14ac:dyDescent="0.25">
      <c r="B2" s="9" t="s">
        <v>2</v>
      </c>
      <c r="C2" s="5">
        <v>44</v>
      </c>
      <c r="D2" s="5">
        <v>49</v>
      </c>
      <c r="E2" s="5">
        <v>53</v>
      </c>
      <c r="F2" s="5">
        <v>72</v>
      </c>
      <c r="G2" s="5">
        <v>85</v>
      </c>
      <c r="H2" s="30" t="s">
        <v>12</v>
      </c>
      <c r="I2" s="97" t="s">
        <v>161</v>
      </c>
      <c r="J2" s="97" t="s">
        <v>122</v>
      </c>
      <c r="K2" s="10" t="s">
        <v>0</v>
      </c>
      <c r="L2" s="10" t="s">
        <v>24</v>
      </c>
      <c r="M2" s="10" t="s">
        <v>1</v>
      </c>
    </row>
    <row r="3" spans="2:13" ht="30" x14ac:dyDescent="0.25">
      <c r="B3" s="56" t="s">
        <v>80</v>
      </c>
      <c r="C3" s="70">
        <v>29238</v>
      </c>
      <c r="D3" s="70">
        <v>27073</v>
      </c>
      <c r="E3" s="70">
        <v>7505</v>
      </c>
      <c r="F3" s="70">
        <v>17029</v>
      </c>
      <c r="G3" s="70">
        <v>15738</v>
      </c>
      <c r="H3" s="71">
        <f>SUM(C3:G3)</f>
        <v>96583</v>
      </c>
      <c r="I3" s="98">
        <v>95653</v>
      </c>
      <c r="J3" s="98">
        <v>88994</v>
      </c>
      <c r="K3" s="55" t="s">
        <v>156</v>
      </c>
      <c r="L3" s="7">
        <v>44228</v>
      </c>
      <c r="M3" s="28" t="s">
        <v>25</v>
      </c>
    </row>
    <row r="4" spans="2:13" ht="30" x14ac:dyDescent="0.25">
      <c r="B4" s="57" t="s">
        <v>60</v>
      </c>
      <c r="C4" s="58">
        <f>C3/$H$3</f>
        <v>0.30272408187776317</v>
      </c>
      <c r="D4" s="58">
        <f>D3/$H$3</f>
        <v>0.28030812875971961</v>
      </c>
      <c r="E4" s="58">
        <f>E3/$H$3</f>
        <v>7.7705186212894614E-2</v>
      </c>
      <c r="F4" s="58">
        <f>F3/$H$3</f>
        <v>0.17631467235434808</v>
      </c>
      <c r="G4" s="58">
        <f>G3/$H$3</f>
        <v>0.16294793079527453</v>
      </c>
      <c r="H4" s="72">
        <f>SUM(C4:G4)</f>
        <v>1</v>
      </c>
      <c r="I4" s="163" t="s">
        <v>35</v>
      </c>
      <c r="J4" s="163" t="s">
        <v>35</v>
      </c>
      <c r="K4" s="55" t="s">
        <v>156</v>
      </c>
      <c r="L4" s="7">
        <v>44228</v>
      </c>
      <c r="M4" s="28"/>
    </row>
    <row r="5" spans="2:13" ht="30" x14ac:dyDescent="0.25">
      <c r="B5" s="57" t="s">
        <v>29</v>
      </c>
      <c r="C5" s="73">
        <v>4.8755336700816443E-2</v>
      </c>
      <c r="D5" s="73">
        <v>1.9608995220692281E-2</v>
      </c>
      <c r="E5" s="73">
        <v>2.4173655120105865E-2</v>
      </c>
      <c r="F5" s="73">
        <v>1.968194765006611E-2</v>
      </c>
      <c r="G5" s="73">
        <v>2.874157716562669E-2</v>
      </c>
      <c r="H5" s="74">
        <v>2.9819744976336889E-2</v>
      </c>
      <c r="I5" s="99">
        <v>3.2000000000000001E-2</v>
      </c>
      <c r="J5" s="99">
        <v>3.5283987461489461E-2</v>
      </c>
      <c r="K5" s="87" t="s">
        <v>156</v>
      </c>
      <c r="L5" s="88" t="s">
        <v>163</v>
      </c>
      <c r="M5" s="89"/>
    </row>
    <row r="6" spans="2:13" ht="45" x14ac:dyDescent="0.25">
      <c r="B6" s="57" t="s">
        <v>61</v>
      </c>
      <c r="C6" s="75">
        <v>20.699439717607479</v>
      </c>
      <c r="D6" s="75">
        <v>33.182453856741716</v>
      </c>
      <c r="E6" s="75">
        <v>24.439567024006461</v>
      </c>
      <c r="F6" s="75">
        <v>30.088539356813076</v>
      </c>
      <c r="G6" s="75">
        <v>23.144423970317256</v>
      </c>
      <c r="H6" s="76">
        <v>25.541442996459271</v>
      </c>
      <c r="I6" s="100">
        <v>25.5</v>
      </c>
      <c r="J6" s="100">
        <v>23.932691356112336</v>
      </c>
      <c r="K6" s="90" t="s">
        <v>162</v>
      </c>
      <c r="L6" s="91">
        <v>44228</v>
      </c>
      <c r="M6" s="92"/>
    </row>
    <row r="7" spans="2:13" ht="44.25" customHeight="1" x14ac:dyDescent="0.25">
      <c r="B7" s="77" t="s">
        <v>32</v>
      </c>
      <c r="C7" s="78">
        <v>4585</v>
      </c>
      <c r="D7" s="78">
        <v>2944</v>
      </c>
      <c r="E7" s="78">
        <v>1325</v>
      </c>
      <c r="F7" s="78">
        <v>1756</v>
      </c>
      <c r="G7" s="78">
        <v>2087</v>
      </c>
      <c r="H7" s="79">
        <v>12697</v>
      </c>
      <c r="I7" s="101">
        <v>12327</v>
      </c>
      <c r="J7" s="101">
        <v>10695</v>
      </c>
      <c r="K7" s="96" t="s">
        <v>156</v>
      </c>
      <c r="L7" s="93">
        <v>44228</v>
      </c>
      <c r="M7" s="92"/>
    </row>
    <row r="8" spans="2:13" ht="44.25" customHeight="1" x14ac:dyDescent="0.25">
      <c r="B8" s="77" t="s">
        <v>39</v>
      </c>
      <c r="C8" s="193">
        <v>0.36082024432809773</v>
      </c>
      <c r="D8" s="193">
        <v>0.26197757390417942</v>
      </c>
      <c r="E8" s="193">
        <v>0.44259818731117823</v>
      </c>
      <c r="F8" s="193">
        <v>0.2716400911161731</v>
      </c>
      <c r="G8" s="193">
        <v>0.26689027311931002</v>
      </c>
      <c r="H8" s="80">
        <v>0.31865448243264533</v>
      </c>
      <c r="I8" s="102">
        <v>0.31900000000000001</v>
      </c>
      <c r="J8" s="102">
        <v>0.31781206171107995</v>
      </c>
      <c r="K8" s="96" t="s">
        <v>156</v>
      </c>
      <c r="L8" s="93">
        <v>44228</v>
      </c>
      <c r="M8" s="92"/>
    </row>
    <row r="9" spans="2:13" ht="44.25" customHeight="1" x14ac:dyDescent="0.25">
      <c r="B9" s="77" t="s">
        <v>40</v>
      </c>
      <c r="C9" s="193">
        <v>0.20898778359511344</v>
      </c>
      <c r="D9" s="193">
        <v>0.20659191301393137</v>
      </c>
      <c r="E9" s="193">
        <v>0.10649546827794562</v>
      </c>
      <c r="F9" s="193">
        <v>0.17881548974943051</v>
      </c>
      <c r="G9" s="193">
        <v>0.20891231432678486</v>
      </c>
      <c r="H9" s="80">
        <v>0.19355601071372303</v>
      </c>
      <c r="I9" s="102">
        <v>0.193</v>
      </c>
      <c r="J9" s="102">
        <v>0.1938288920056101</v>
      </c>
      <c r="K9" s="96" t="s">
        <v>156</v>
      </c>
      <c r="L9" s="93">
        <v>44228</v>
      </c>
      <c r="M9" s="92"/>
    </row>
    <row r="10" spans="2:13" ht="44.25" customHeight="1" x14ac:dyDescent="0.25">
      <c r="B10" s="77" t="s">
        <v>41</v>
      </c>
      <c r="C10" s="193">
        <v>0.21596858638743455</v>
      </c>
      <c r="D10" s="193">
        <v>0.23989126741420319</v>
      </c>
      <c r="E10" s="193">
        <v>0.16389728096676737</v>
      </c>
      <c r="F10" s="193">
        <v>0.24088838268792712</v>
      </c>
      <c r="G10" s="193">
        <v>0.23478677527551509</v>
      </c>
      <c r="H10" s="80">
        <v>0.22262486213959351</v>
      </c>
      <c r="I10" s="102">
        <v>0.223</v>
      </c>
      <c r="J10" s="102">
        <v>0.22421692379616642</v>
      </c>
      <c r="K10" s="96" t="s">
        <v>156</v>
      </c>
      <c r="L10" s="93">
        <v>44228</v>
      </c>
      <c r="M10" s="92"/>
    </row>
    <row r="11" spans="2:13" ht="44.25" customHeight="1" x14ac:dyDescent="0.25">
      <c r="B11" s="77" t="s">
        <v>42</v>
      </c>
      <c r="C11" s="193">
        <v>0.10580279232111693</v>
      </c>
      <c r="D11" s="193">
        <v>0.12878015630309209</v>
      </c>
      <c r="E11" s="193">
        <v>9.5166163141993956E-2</v>
      </c>
      <c r="F11" s="193">
        <v>0.11560364464692482</v>
      </c>
      <c r="G11" s="193">
        <v>0.11212266411116435</v>
      </c>
      <c r="H11" s="80">
        <v>0.1124153143217268</v>
      </c>
      <c r="I11" s="102">
        <v>0.112</v>
      </c>
      <c r="J11" s="102">
        <v>0.11192145862552595</v>
      </c>
      <c r="K11" s="96" t="s">
        <v>156</v>
      </c>
      <c r="L11" s="93">
        <v>44228</v>
      </c>
      <c r="M11" s="92"/>
    </row>
    <row r="12" spans="2:13" ht="44.25" customHeight="1" x14ac:dyDescent="0.25">
      <c r="B12" s="77" t="s">
        <v>43</v>
      </c>
      <c r="C12" s="193">
        <v>5.5410122164048864E-2</v>
      </c>
      <c r="D12" s="193">
        <v>6.4220183486238536E-2</v>
      </c>
      <c r="E12" s="193">
        <v>6.9486404833836862E-2</v>
      </c>
      <c r="F12" s="193">
        <v>8.7129840546697035E-2</v>
      </c>
      <c r="G12" s="193">
        <v>7.1873502635361769E-2</v>
      </c>
      <c r="H12" s="80">
        <v>6.601544036552702E-2</v>
      </c>
      <c r="I12" s="102">
        <v>6.5000000000000002E-2</v>
      </c>
      <c r="J12" s="102">
        <v>6.4422627395979426E-2</v>
      </c>
      <c r="K12" s="96" t="s">
        <v>156</v>
      </c>
      <c r="L12" s="93">
        <v>44228</v>
      </c>
      <c r="M12" s="92"/>
    </row>
    <row r="13" spans="2:13" ht="44.25" customHeight="1" x14ac:dyDescent="0.25">
      <c r="B13" s="77" t="s">
        <v>44</v>
      </c>
      <c r="C13" s="193">
        <v>5.3010471204188482E-2</v>
      </c>
      <c r="D13" s="193">
        <v>9.8538905878355426E-2</v>
      </c>
      <c r="E13" s="193">
        <v>0.12235649546827794</v>
      </c>
      <c r="F13" s="193">
        <v>0.10592255125284739</v>
      </c>
      <c r="G13" s="193">
        <v>0.10541447053186392</v>
      </c>
      <c r="H13" s="80">
        <v>8.6733890026784305E-2</v>
      </c>
      <c r="I13" s="102">
        <v>8.6999999999999994E-2</v>
      </c>
      <c r="J13" s="102">
        <v>8.7798036465638149E-2</v>
      </c>
      <c r="K13" s="96" t="s">
        <v>156</v>
      </c>
      <c r="L13" s="93">
        <v>44228</v>
      </c>
      <c r="M13" s="92"/>
    </row>
    <row r="14" spans="2:13" s="3" customFormat="1" ht="28.5" customHeight="1" x14ac:dyDescent="0.25">
      <c r="B14" s="57" t="s">
        <v>13</v>
      </c>
      <c r="C14" s="81">
        <v>1402</v>
      </c>
      <c r="D14" s="81">
        <v>650</v>
      </c>
      <c r="E14" s="81">
        <v>212</v>
      </c>
      <c r="F14" s="81">
        <v>377</v>
      </c>
      <c r="G14" s="81">
        <v>502</v>
      </c>
      <c r="H14" s="82">
        <v>3143</v>
      </c>
      <c r="I14" s="103">
        <v>3986</v>
      </c>
      <c r="J14" s="103">
        <v>3892</v>
      </c>
      <c r="K14" s="90" t="s">
        <v>156</v>
      </c>
      <c r="L14" s="66">
        <v>2020</v>
      </c>
      <c r="M14" s="67" t="s">
        <v>31</v>
      </c>
    </row>
    <row r="15" spans="2:13" s="3" customFormat="1" ht="28.5" customHeight="1" x14ac:dyDescent="0.25">
      <c r="B15" s="57" t="s">
        <v>23</v>
      </c>
      <c r="C15" s="83">
        <f>C14/C3</f>
        <v>4.7951296258294002E-2</v>
      </c>
      <c r="D15" s="83">
        <f t="shared" ref="D15:G15" si="0">D14/D3</f>
        <v>2.4009160418128762E-2</v>
      </c>
      <c r="E15" s="83">
        <f t="shared" si="0"/>
        <v>2.8247834776815455E-2</v>
      </c>
      <c r="F15" s="83">
        <f t="shared" si="0"/>
        <v>2.2138704562804628E-2</v>
      </c>
      <c r="G15" s="83">
        <f t="shared" si="0"/>
        <v>3.1897318591943065E-2</v>
      </c>
      <c r="H15" s="84">
        <f>H14/H3</f>
        <v>3.254195872979717E-2</v>
      </c>
      <c r="I15" s="104">
        <v>4.1671458291951118E-2</v>
      </c>
      <c r="J15" s="104">
        <v>4.3999999999999997E-2</v>
      </c>
      <c r="K15" s="90" t="s">
        <v>156</v>
      </c>
      <c r="L15" s="66">
        <v>2020</v>
      </c>
      <c r="M15" s="67" t="s">
        <v>31</v>
      </c>
    </row>
    <row r="16" spans="2:13" s="3" customFormat="1" ht="28.5" customHeight="1" x14ac:dyDescent="0.25">
      <c r="B16" s="57" t="s">
        <v>30</v>
      </c>
      <c r="C16" s="81">
        <v>8126</v>
      </c>
      <c r="D16" s="81">
        <v>3794</v>
      </c>
      <c r="E16" s="81">
        <v>1330</v>
      </c>
      <c r="F16" s="81">
        <v>2356</v>
      </c>
      <c r="G16" s="81">
        <v>3056</v>
      </c>
      <c r="H16" s="82">
        <f>SUM(C16:G16)</f>
        <v>18662</v>
      </c>
      <c r="I16" s="103">
        <v>21678</v>
      </c>
      <c r="J16" s="103">
        <v>19925</v>
      </c>
      <c r="K16" s="90" t="s">
        <v>156</v>
      </c>
      <c r="L16" s="66" t="s">
        <v>164</v>
      </c>
      <c r="M16" s="67" t="s">
        <v>31</v>
      </c>
    </row>
    <row r="17" spans="2:13" s="3" customFormat="1" ht="28.5" customHeight="1" x14ac:dyDescent="0.25">
      <c r="B17" s="57" t="s">
        <v>21</v>
      </c>
      <c r="C17" s="83">
        <f>C16/C3</f>
        <v>0.27792598672959845</v>
      </c>
      <c r="D17" s="83">
        <f t="shared" ref="D17:H17" si="1">D16/D3</f>
        <v>0.14013962250212389</v>
      </c>
      <c r="E17" s="83">
        <f t="shared" si="1"/>
        <v>0.17721518987341772</v>
      </c>
      <c r="F17" s="83">
        <f t="shared" si="1"/>
        <v>0.13835222267895941</v>
      </c>
      <c r="G17" s="83">
        <f t="shared" si="1"/>
        <v>0.19417969246409963</v>
      </c>
      <c r="H17" s="84">
        <f t="shared" si="1"/>
        <v>0.19322240974084468</v>
      </c>
      <c r="I17" s="104">
        <v>0.22663167909004422</v>
      </c>
      <c r="J17" s="104">
        <v>0.20830501918392522</v>
      </c>
      <c r="K17" s="90" t="s">
        <v>156</v>
      </c>
      <c r="L17" s="66" t="str">
        <f>L16</f>
        <v>2016-2020</v>
      </c>
      <c r="M17" s="67" t="s">
        <v>31</v>
      </c>
    </row>
    <row r="18" spans="2:13" s="3" customFormat="1" ht="28.5" customHeight="1" x14ac:dyDescent="0.25">
      <c r="B18" s="59" t="s">
        <v>9</v>
      </c>
      <c r="C18" s="85">
        <v>1625.2</v>
      </c>
      <c r="D18" s="85">
        <v>758.8</v>
      </c>
      <c r="E18" s="85">
        <v>266</v>
      </c>
      <c r="F18" s="85">
        <v>471.2</v>
      </c>
      <c r="G18" s="85">
        <v>611.20000000000005</v>
      </c>
      <c r="H18" s="86">
        <v>3732.4</v>
      </c>
      <c r="I18" s="105">
        <v>3881.4</v>
      </c>
      <c r="J18" s="105">
        <v>3904.3999999999996</v>
      </c>
      <c r="K18" s="94" t="s">
        <v>156</v>
      </c>
      <c r="L18" s="68" t="str">
        <f>L17</f>
        <v>2016-2020</v>
      </c>
      <c r="M18" s="95" t="s">
        <v>31</v>
      </c>
    </row>
    <row r="19" spans="2:13" s="3" customFormat="1" ht="6.4" customHeight="1" x14ac:dyDescent="0.25">
      <c r="B19" s="12"/>
      <c r="C19" s="13"/>
      <c r="D19" s="13"/>
      <c r="E19" s="13"/>
      <c r="F19" s="13"/>
      <c r="G19" s="13"/>
      <c r="H19" s="13"/>
      <c r="I19" s="13"/>
      <c r="J19" s="13"/>
      <c r="K19" s="14"/>
      <c r="L19" s="233"/>
      <c r="M19" s="16"/>
    </row>
    <row r="20" spans="2:13" s="3" customFormat="1" ht="29.25" customHeight="1" x14ac:dyDescent="0.25">
      <c r="H20" s="27"/>
      <c r="I20" s="27"/>
      <c r="J20" s="27"/>
      <c r="K20" s="1"/>
      <c r="L20" s="6"/>
      <c r="M20" s="11"/>
    </row>
    <row r="21" spans="2:13" x14ac:dyDescent="0.25">
      <c r="B21" s="2"/>
      <c r="C21" s="33"/>
      <c r="D21" s="33"/>
      <c r="E21" s="33"/>
      <c r="F21" s="33"/>
      <c r="G21" s="33"/>
      <c r="H21" s="33"/>
      <c r="I21" s="33"/>
      <c r="J21" s="33"/>
    </row>
    <row r="22" spans="2:13" x14ac:dyDescent="0.25">
      <c r="B22" s="20"/>
      <c r="C22" s="22"/>
      <c r="D22" s="22"/>
      <c r="E22" s="22"/>
      <c r="F22" s="22"/>
      <c r="G22" s="22"/>
      <c r="H22" s="22"/>
      <c r="I22" s="22"/>
      <c r="J22" s="22"/>
    </row>
    <row r="23" spans="2:13" x14ac:dyDescent="0.25">
      <c r="B23" s="20"/>
      <c r="C23" s="21"/>
      <c r="D23" s="21"/>
      <c r="E23" s="21"/>
      <c r="F23" s="21"/>
      <c r="G23" s="21"/>
      <c r="H23" s="22"/>
      <c r="I23" s="22"/>
      <c r="J23" s="22"/>
    </row>
    <row r="24" spans="2:13" x14ac:dyDescent="0.25">
      <c r="B24" s="20"/>
      <c r="C24" s="23"/>
      <c r="D24" s="23"/>
      <c r="E24" s="23"/>
      <c r="F24" s="23"/>
      <c r="G24" s="23"/>
      <c r="H24" s="23"/>
      <c r="I24" s="23"/>
      <c r="J24" s="23"/>
    </row>
    <row r="25" spans="2:13" x14ac:dyDescent="0.25">
      <c r="B25" s="20"/>
      <c r="C25" s="23"/>
      <c r="D25" s="23"/>
      <c r="E25" s="23"/>
      <c r="F25" s="23"/>
      <c r="G25" s="23"/>
      <c r="H25" s="23"/>
      <c r="I25" s="23"/>
      <c r="J25" s="23"/>
    </row>
    <row r="26" spans="2:13" x14ac:dyDescent="0.25">
      <c r="B26" s="20"/>
      <c r="C26" s="23"/>
      <c r="D26" s="23"/>
      <c r="E26" s="23"/>
      <c r="F26" s="23"/>
      <c r="G26" s="23"/>
      <c r="H26" s="23"/>
      <c r="I26" s="23"/>
      <c r="J26" s="23"/>
    </row>
    <row r="27" spans="2:13" x14ac:dyDescent="0.25">
      <c r="B27" s="20"/>
      <c r="C27" s="23"/>
      <c r="D27" s="23"/>
      <c r="E27" s="23"/>
      <c r="F27" s="23"/>
      <c r="G27" s="23"/>
      <c r="H27" s="23"/>
      <c r="I27" s="23"/>
      <c r="J27" s="23"/>
    </row>
    <row r="28" spans="2:13" x14ac:dyDescent="0.25">
      <c r="B28" s="20"/>
      <c r="C28" s="23"/>
      <c r="D28" s="23"/>
      <c r="E28" s="23"/>
      <c r="F28" s="23"/>
      <c r="G28" s="23"/>
      <c r="H28" s="23"/>
      <c r="I28" s="23"/>
      <c r="J28" s="23"/>
    </row>
    <row r="29" spans="2:13" x14ac:dyDescent="0.25">
      <c r="B29" s="21"/>
      <c r="C29" s="23"/>
      <c r="D29" s="23"/>
      <c r="E29" s="23"/>
      <c r="F29" s="23"/>
      <c r="G29" s="23"/>
      <c r="H29" s="23"/>
      <c r="I29" s="23"/>
      <c r="J29" s="23"/>
    </row>
    <row r="30" spans="2:13" x14ac:dyDescent="0.25">
      <c r="B30" s="20"/>
      <c r="C30" s="24"/>
      <c r="D30" s="24"/>
      <c r="E30" s="24"/>
      <c r="F30" s="24"/>
      <c r="G30" s="24"/>
      <c r="H30" s="24"/>
      <c r="I30" s="24"/>
      <c r="J30" s="24"/>
    </row>
    <row r="31" spans="2:13" x14ac:dyDescent="0.25">
      <c r="B31" s="21"/>
      <c r="C31" s="21"/>
      <c r="D31" s="21"/>
      <c r="E31" s="21"/>
      <c r="F31" s="21"/>
      <c r="G31" s="21"/>
      <c r="H31" s="21"/>
      <c r="I31" s="21"/>
      <c r="J31" s="21"/>
    </row>
    <row r="32" spans="2:13" x14ac:dyDescent="0.25">
      <c r="B32" s="20"/>
      <c r="C32" s="25"/>
      <c r="D32" s="25"/>
      <c r="E32" s="25"/>
      <c r="F32" s="25"/>
      <c r="G32" s="25"/>
      <c r="H32" s="25"/>
      <c r="I32" s="25"/>
      <c r="J32" s="25"/>
    </row>
    <row r="33" spans="2:10" x14ac:dyDescent="0.25">
      <c r="B33" s="21"/>
      <c r="C33" s="21"/>
      <c r="D33" s="21"/>
      <c r="E33" s="21"/>
      <c r="F33" s="21"/>
      <c r="G33" s="21"/>
      <c r="H33" s="21"/>
      <c r="I33" s="21"/>
      <c r="J33" s="21"/>
    </row>
    <row r="34" spans="2:10" x14ac:dyDescent="0.25">
      <c r="B34" s="21"/>
      <c r="C34" s="21"/>
      <c r="D34" s="21"/>
      <c r="E34" s="21"/>
      <c r="F34" s="21"/>
      <c r="G34" s="21"/>
      <c r="H34" s="21"/>
      <c r="I34" s="21"/>
      <c r="J34" s="21"/>
    </row>
    <row r="35" spans="2:10" x14ac:dyDescent="0.25">
      <c r="B35" s="21"/>
      <c r="C35" s="21"/>
      <c r="D35" s="21"/>
      <c r="E35" s="21"/>
      <c r="F35" s="21"/>
      <c r="G35" s="21"/>
      <c r="H35" s="21"/>
      <c r="I35" s="21"/>
      <c r="J35" s="21"/>
    </row>
    <row r="36" spans="2:10" x14ac:dyDescent="0.25">
      <c r="B36" s="20"/>
      <c r="C36" s="22"/>
      <c r="D36" s="22"/>
      <c r="E36" s="22"/>
      <c r="F36" s="22"/>
      <c r="G36" s="22"/>
      <c r="H36" s="22"/>
      <c r="I36" s="22"/>
      <c r="J36" s="22"/>
    </row>
    <row r="37" spans="2:10" x14ac:dyDescent="0.25">
      <c r="B37" s="20"/>
      <c r="C37" s="22"/>
      <c r="D37" s="22"/>
      <c r="E37" s="22"/>
      <c r="F37" s="22"/>
      <c r="G37" s="22"/>
      <c r="H37" s="22"/>
      <c r="I37" s="22"/>
      <c r="J37" s="22"/>
    </row>
    <row r="38" spans="2:10" x14ac:dyDescent="0.25">
      <c r="B38" s="20"/>
      <c r="C38" s="22"/>
      <c r="D38" s="22"/>
      <c r="E38" s="22"/>
      <c r="F38" s="22"/>
      <c r="G38" s="22"/>
      <c r="H38" s="22"/>
      <c r="I38" s="22"/>
      <c r="J38" s="22"/>
    </row>
    <row r="39" spans="2:10" x14ac:dyDescent="0.25">
      <c r="B39" s="20"/>
      <c r="C39" s="22"/>
      <c r="D39" s="22"/>
      <c r="E39" s="22"/>
      <c r="F39" s="22"/>
      <c r="G39" s="22"/>
      <c r="H39" s="22"/>
      <c r="I39" s="22"/>
      <c r="J39" s="22"/>
    </row>
    <row r="40" spans="2:10" x14ac:dyDescent="0.25">
      <c r="B40" s="20"/>
      <c r="C40" s="22"/>
      <c r="D40" s="22"/>
      <c r="E40" s="22"/>
      <c r="F40" s="22"/>
      <c r="G40" s="22"/>
      <c r="H40" s="22"/>
      <c r="I40" s="22"/>
      <c r="J40" s="22"/>
    </row>
    <row r="41" spans="2:10" x14ac:dyDescent="0.25">
      <c r="B41" s="20"/>
      <c r="C41" s="22"/>
      <c r="D41" s="22"/>
      <c r="E41" s="22"/>
      <c r="F41" s="22"/>
      <c r="G41" s="22"/>
      <c r="H41" s="22"/>
      <c r="I41" s="22"/>
      <c r="J41" s="22"/>
    </row>
    <row r="42" spans="2:10" x14ac:dyDescent="0.25">
      <c r="B42" s="21"/>
      <c r="C42" s="21"/>
      <c r="D42" s="21"/>
      <c r="E42" s="21"/>
      <c r="F42" s="21"/>
      <c r="G42" s="21"/>
      <c r="H42" s="21"/>
      <c r="I42" s="21"/>
      <c r="J42" s="21"/>
    </row>
    <row r="43" spans="2:10" x14ac:dyDescent="0.25">
      <c r="B43" s="20"/>
      <c r="C43" s="23"/>
      <c r="D43" s="23"/>
      <c r="E43" s="23"/>
      <c r="F43" s="23"/>
      <c r="G43" s="23"/>
      <c r="H43" s="23"/>
      <c r="I43" s="23"/>
      <c r="J43" s="23"/>
    </row>
    <row r="44" spans="2:10" x14ac:dyDescent="0.25">
      <c r="B44" s="20"/>
      <c r="C44" s="23"/>
      <c r="D44" s="23"/>
      <c r="E44" s="23"/>
      <c r="F44" s="23"/>
      <c r="G44" s="23"/>
      <c r="H44" s="23"/>
      <c r="I44" s="23"/>
      <c r="J44" s="23"/>
    </row>
    <row r="45" spans="2:10" x14ac:dyDescent="0.25">
      <c r="B45" s="20"/>
      <c r="C45" s="23"/>
      <c r="D45" s="23"/>
      <c r="E45" s="23"/>
      <c r="F45" s="23"/>
      <c r="G45" s="23"/>
      <c r="H45" s="23"/>
      <c r="I45" s="23"/>
      <c r="J45" s="23"/>
    </row>
    <row r="46" spans="2:10" x14ac:dyDescent="0.25">
      <c r="B46" s="20"/>
      <c r="C46" s="23"/>
      <c r="D46" s="23"/>
      <c r="E46" s="23"/>
      <c r="F46" s="23"/>
      <c r="G46" s="23"/>
      <c r="H46" s="23"/>
      <c r="I46" s="23"/>
      <c r="J46" s="23"/>
    </row>
    <row r="47" spans="2:10" x14ac:dyDescent="0.25">
      <c r="B47" s="20"/>
      <c r="C47" s="23"/>
      <c r="D47" s="23"/>
      <c r="E47" s="23"/>
      <c r="F47" s="23"/>
      <c r="G47" s="23"/>
      <c r="H47" s="23"/>
      <c r="I47" s="23"/>
      <c r="J47" s="23"/>
    </row>
    <row r="48" spans="2:10" x14ac:dyDescent="0.25">
      <c r="B48" s="21"/>
      <c r="C48" s="23"/>
      <c r="D48" s="23"/>
      <c r="E48" s="23"/>
      <c r="F48" s="23"/>
      <c r="G48" s="23"/>
      <c r="H48" s="23"/>
      <c r="I48" s="23"/>
      <c r="J48" s="23"/>
    </row>
    <row r="49" spans="2:10" x14ac:dyDescent="0.25">
      <c r="B49" s="20"/>
      <c r="C49" s="24"/>
      <c r="D49" s="24"/>
      <c r="E49" s="24"/>
      <c r="F49" s="24"/>
      <c r="G49" s="24"/>
      <c r="H49" s="24"/>
      <c r="I49" s="24"/>
      <c r="J49" s="24"/>
    </row>
    <row r="50" spans="2:10" x14ac:dyDescent="0.25">
      <c r="B50" s="2"/>
      <c r="C50" s="19"/>
      <c r="D50" s="19"/>
      <c r="E50" s="19"/>
      <c r="F50" s="19"/>
      <c r="G50" s="19"/>
      <c r="H50" s="19"/>
      <c r="I50" s="19"/>
      <c r="J50" s="19"/>
    </row>
    <row r="53" spans="2:10" x14ac:dyDescent="0.25">
      <c r="B53" s="20"/>
      <c r="C53" s="22"/>
      <c r="D53" s="22"/>
      <c r="E53" s="22"/>
      <c r="F53" s="22"/>
      <c r="G53" s="22"/>
      <c r="H53" s="22"/>
      <c r="I53" s="22"/>
      <c r="J53" s="22"/>
    </row>
    <row r="54" spans="2:10" x14ac:dyDescent="0.25">
      <c r="B54" s="20"/>
      <c r="C54" s="22"/>
      <c r="D54" s="22"/>
      <c r="E54" s="22"/>
      <c r="F54" s="22"/>
      <c r="G54" s="22"/>
      <c r="H54" s="22"/>
      <c r="I54" s="22"/>
      <c r="J54" s="22"/>
    </row>
    <row r="55" spans="2:10" x14ac:dyDescent="0.25">
      <c r="B55" s="20"/>
      <c r="C55" s="22"/>
      <c r="D55" s="22"/>
      <c r="E55" s="22"/>
      <c r="F55" s="22"/>
      <c r="G55" s="22"/>
      <c r="H55" s="22"/>
      <c r="I55" s="22"/>
      <c r="J55" s="22"/>
    </row>
    <row r="56" spans="2:10" x14ac:dyDescent="0.25">
      <c r="B56" s="20"/>
      <c r="C56" s="22"/>
      <c r="D56" s="22"/>
      <c r="E56" s="22"/>
      <c r="F56" s="22"/>
      <c r="G56" s="22"/>
      <c r="H56" s="22"/>
      <c r="I56" s="22"/>
      <c r="J56" s="22"/>
    </row>
    <row r="57" spans="2:10" x14ac:dyDescent="0.25">
      <c r="B57" s="20"/>
      <c r="C57" s="22"/>
      <c r="D57" s="22"/>
      <c r="E57" s="22"/>
      <c r="F57" s="22"/>
      <c r="G57" s="22"/>
      <c r="H57" s="22"/>
      <c r="I57" s="22"/>
      <c r="J57" s="22"/>
    </row>
    <row r="58" spans="2:10" x14ac:dyDescent="0.25">
      <c r="B58" s="21"/>
      <c r="C58" s="26"/>
      <c r="D58" s="26"/>
      <c r="E58" s="26"/>
      <c r="F58" s="26"/>
      <c r="G58" s="26"/>
      <c r="H58" s="26"/>
      <c r="I58" s="26"/>
      <c r="J58" s="26"/>
    </row>
  </sheetData>
  <pageMargins left="0.70866141732283472" right="0.70866141732283472" top="0.74803149606299213" bottom="0.74803149606299213" header="0.31496062992125984" footer="0.31496062992125984"/>
  <pageSetup paperSize="9" scale="7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4"/>
  <sheetViews>
    <sheetView showGridLines="0" workbookViewId="0">
      <pane xSplit="1" ySplit="2" topLeftCell="B3" activePane="bottomRight" state="frozen"/>
      <selection pane="topRight" activeCell="B1" sqref="B1"/>
      <selection pane="bottomLeft" activeCell="A3" sqref="A3"/>
      <selection pane="bottomRight" activeCell="N10" sqref="N10"/>
    </sheetView>
  </sheetViews>
  <sheetFormatPr baseColWidth="10" defaultRowHeight="15" x14ac:dyDescent="0.25"/>
  <cols>
    <col min="1" max="1" width="3.28515625" style="3" customWidth="1"/>
    <col min="2" max="2" width="48" style="3" customWidth="1"/>
    <col min="3" max="7" width="10.140625" style="307" customWidth="1"/>
    <col min="8" max="8" width="10.28515625" style="307" customWidth="1"/>
    <col min="9" max="9" width="14.5703125" style="307" customWidth="1"/>
    <col min="10" max="10" width="10.140625" style="307" customWidth="1"/>
    <col min="11" max="11" width="18.5703125" style="1" customWidth="1"/>
    <col min="12" max="12" width="11.42578125" style="307"/>
    <col min="13" max="13" width="25.140625" style="11" customWidth="1"/>
    <col min="14" max="16384" width="11.42578125" style="3"/>
  </cols>
  <sheetData>
    <row r="2" spans="2:13" ht="36" x14ac:dyDescent="0.25">
      <c r="B2" s="9" t="s">
        <v>2</v>
      </c>
      <c r="C2" s="5">
        <v>44</v>
      </c>
      <c r="D2" s="5">
        <v>49</v>
      </c>
      <c r="E2" s="5">
        <v>53</v>
      </c>
      <c r="F2" s="5">
        <v>72</v>
      </c>
      <c r="G2" s="5">
        <v>85</v>
      </c>
      <c r="H2" s="31" t="s">
        <v>12</v>
      </c>
      <c r="I2" s="32" t="s">
        <v>34</v>
      </c>
      <c r="J2" s="97" t="s">
        <v>82</v>
      </c>
      <c r="K2" s="10" t="s">
        <v>0</v>
      </c>
      <c r="L2" s="10" t="s">
        <v>24</v>
      </c>
      <c r="M2" s="10" t="s">
        <v>1</v>
      </c>
    </row>
    <row r="3" spans="2:13" ht="27.75" customHeight="1" x14ac:dyDescent="0.25">
      <c r="B3" s="56" t="s">
        <v>3</v>
      </c>
      <c r="C3" s="307">
        <v>4633</v>
      </c>
      <c r="D3" s="307">
        <v>2868</v>
      </c>
      <c r="E3" s="307">
        <v>998</v>
      </c>
      <c r="F3" s="307">
        <v>1491</v>
      </c>
      <c r="G3" s="307">
        <v>2176</v>
      </c>
      <c r="H3" s="340">
        <f>SUM(C3:G3)</f>
        <v>12166</v>
      </c>
      <c r="I3" s="341">
        <v>170529</v>
      </c>
      <c r="J3" s="342">
        <v>12875</v>
      </c>
      <c r="K3" s="60" t="s">
        <v>208</v>
      </c>
      <c r="L3" s="343">
        <v>43435</v>
      </c>
      <c r="M3" s="61"/>
    </row>
    <row r="4" spans="2:13" ht="30" x14ac:dyDescent="0.25">
      <c r="B4" s="57" t="s">
        <v>14</v>
      </c>
      <c r="C4" s="344" t="s">
        <v>209</v>
      </c>
      <c r="D4" s="344" t="s">
        <v>210</v>
      </c>
      <c r="E4" s="344" t="s">
        <v>211</v>
      </c>
      <c r="F4" s="344" t="s">
        <v>212</v>
      </c>
      <c r="G4" s="344" t="s">
        <v>213</v>
      </c>
      <c r="H4" s="345" t="s">
        <v>214</v>
      </c>
      <c r="I4" s="62">
        <v>2.5999999999999999E-2</v>
      </c>
      <c r="J4" s="106">
        <v>-5.6379363608279271E-3</v>
      </c>
      <c r="K4" s="60" t="s">
        <v>208</v>
      </c>
      <c r="L4" s="346" t="s">
        <v>215</v>
      </c>
      <c r="M4" s="64"/>
    </row>
    <row r="5" spans="2:13" ht="30" x14ac:dyDescent="0.25">
      <c r="B5" s="57" t="s">
        <v>4</v>
      </c>
      <c r="C5" s="347">
        <v>0.38081538714450108</v>
      </c>
      <c r="D5" s="347">
        <v>0.2357389445997041</v>
      </c>
      <c r="E5" s="347">
        <v>8.2031892158474437E-2</v>
      </c>
      <c r="F5" s="347">
        <v>0.12255466052934408</v>
      </c>
      <c r="G5" s="347">
        <v>0.17885911556797632</v>
      </c>
      <c r="H5" s="348">
        <v>1</v>
      </c>
      <c r="I5" s="65" t="s">
        <v>35</v>
      </c>
      <c r="J5" s="162">
        <v>1</v>
      </c>
      <c r="K5" s="60" t="s">
        <v>208</v>
      </c>
      <c r="L5" s="343">
        <v>43435</v>
      </c>
      <c r="M5" s="64"/>
    </row>
    <row r="6" spans="2:13" ht="28.5" customHeight="1" x14ac:dyDescent="0.25">
      <c r="B6" s="57" t="s">
        <v>81</v>
      </c>
      <c r="C6" s="349">
        <v>0.15845817087352077</v>
      </c>
      <c r="D6" s="349">
        <v>0.10593580319875891</v>
      </c>
      <c r="E6" s="349">
        <v>0.1329780146568954</v>
      </c>
      <c r="F6" s="349">
        <v>8.755652122849257E-2</v>
      </c>
      <c r="G6" s="349">
        <v>0.13826407421527512</v>
      </c>
      <c r="H6" s="350">
        <v>0.12596419659774494</v>
      </c>
      <c r="I6" s="350" t="s">
        <v>35</v>
      </c>
      <c r="J6" s="107">
        <v>0.14467267456233004</v>
      </c>
      <c r="K6" s="63" t="s">
        <v>234</v>
      </c>
      <c r="L6" s="343">
        <v>43435</v>
      </c>
      <c r="M6" s="67"/>
    </row>
    <row r="7" spans="2:13" ht="29.25" customHeight="1" x14ac:dyDescent="0.25">
      <c r="B7" s="109" t="s">
        <v>5</v>
      </c>
      <c r="C7" s="351">
        <v>54022</v>
      </c>
      <c r="D7" s="351">
        <v>35287</v>
      </c>
      <c r="E7" s="351">
        <v>11124</v>
      </c>
      <c r="F7" s="351">
        <v>17325</v>
      </c>
      <c r="G7" s="351">
        <v>23787</v>
      </c>
      <c r="H7" s="352">
        <f>SUM(C7:G7)</f>
        <v>141545</v>
      </c>
      <c r="I7" s="353">
        <v>2022891</v>
      </c>
      <c r="J7" s="354">
        <v>127550</v>
      </c>
      <c r="K7" s="60" t="s">
        <v>208</v>
      </c>
      <c r="L7" s="343">
        <v>43435</v>
      </c>
      <c r="M7" s="64"/>
    </row>
    <row r="8" spans="2:13" ht="29.25" customHeight="1" x14ac:dyDescent="0.25">
      <c r="B8" s="57" t="s">
        <v>36</v>
      </c>
      <c r="C8" s="344" t="s">
        <v>216</v>
      </c>
      <c r="D8" s="355">
        <v>-1.4997170345217884E-3</v>
      </c>
      <c r="E8" s="344" t="s">
        <v>217</v>
      </c>
      <c r="F8" s="344" t="s">
        <v>218</v>
      </c>
      <c r="G8" s="344" t="s">
        <v>219</v>
      </c>
      <c r="H8" s="345" t="s">
        <v>220</v>
      </c>
      <c r="I8" s="356" t="s">
        <v>221</v>
      </c>
      <c r="J8" s="106">
        <v>-7.4425163539504097E-4</v>
      </c>
      <c r="K8" s="60" t="s">
        <v>208</v>
      </c>
      <c r="L8" s="346" t="s">
        <v>215</v>
      </c>
      <c r="M8" s="64"/>
    </row>
    <row r="9" spans="2:13" ht="29.25" customHeight="1" x14ac:dyDescent="0.25">
      <c r="B9" s="57" t="s">
        <v>7</v>
      </c>
      <c r="C9" s="349">
        <v>0.38165954290155074</v>
      </c>
      <c r="D9" s="349">
        <v>0.24929880956586245</v>
      </c>
      <c r="E9" s="349">
        <v>7.8589847751598427E-2</v>
      </c>
      <c r="F9" s="349">
        <v>0.1223992369917694</v>
      </c>
      <c r="G9" s="349">
        <v>0.16805256278921898</v>
      </c>
      <c r="H9" s="348">
        <v>1</v>
      </c>
      <c r="I9" s="65" t="s">
        <v>35</v>
      </c>
      <c r="J9" s="162">
        <v>0.99999999999999989</v>
      </c>
      <c r="K9" s="60" t="s">
        <v>208</v>
      </c>
      <c r="L9" s="343">
        <v>43435</v>
      </c>
      <c r="M9" s="64"/>
    </row>
    <row r="10" spans="2:13" ht="29.25" customHeight="1" x14ac:dyDescent="0.25">
      <c r="B10" s="57" t="s">
        <v>10</v>
      </c>
      <c r="C10" s="357">
        <v>11.660263328296999</v>
      </c>
      <c r="D10" s="357">
        <v>12.303695955369596</v>
      </c>
      <c r="E10" s="357">
        <v>11.146292585170341</v>
      </c>
      <c r="F10" s="357">
        <v>11.619718309859154</v>
      </c>
      <c r="G10" s="357">
        <v>10.931525735294118</v>
      </c>
      <c r="H10" s="358">
        <v>11.634473121814894</v>
      </c>
      <c r="I10" s="358">
        <v>11.9</v>
      </c>
      <c r="J10" s="359">
        <v>9.9067961165048537</v>
      </c>
      <c r="K10" s="60" t="s">
        <v>208</v>
      </c>
      <c r="L10" s="343">
        <v>43435</v>
      </c>
      <c r="M10" s="64"/>
    </row>
    <row r="11" spans="2:13" ht="29.25" customHeight="1" x14ac:dyDescent="0.25">
      <c r="B11" s="57" t="s">
        <v>79</v>
      </c>
      <c r="C11" s="307" t="s">
        <v>222</v>
      </c>
      <c r="D11" s="307" t="s">
        <v>223</v>
      </c>
      <c r="E11" s="307" t="s">
        <v>224</v>
      </c>
      <c r="F11" s="307" t="s">
        <v>225</v>
      </c>
      <c r="G11" s="307" t="s">
        <v>224</v>
      </c>
      <c r="H11" s="360" t="s">
        <v>226</v>
      </c>
      <c r="I11" s="361">
        <v>8.4000000000000005E-2</v>
      </c>
      <c r="J11" s="107">
        <v>9.5379461448152611E-2</v>
      </c>
      <c r="K11" s="60" t="s">
        <v>208</v>
      </c>
      <c r="L11" s="343">
        <v>43435</v>
      </c>
      <c r="M11" s="64"/>
    </row>
    <row r="12" spans="2:13" ht="28.5" customHeight="1" x14ac:dyDescent="0.25">
      <c r="B12" s="109" t="s">
        <v>6</v>
      </c>
      <c r="C12" s="362">
        <v>41313.410000000003</v>
      </c>
      <c r="D12" s="362">
        <v>26586.3</v>
      </c>
      <c r="E12" s="362">
        <v>8450.4599999999991</v>
      </c>
      <c r="F12" s="362">
        <v>13041.85</v>
      </c>
      <c r="G12" s="362">
        <v>17685.439999999999</v>
      </c>
      <c r="H12" s="352">
        <f>SUM(C12:G12)</f>
        <v>107077.46000000002</v>
      </c>
      <c r="I12" s="353">
        <v>1537302.67</v>
      </c>
      <c r="J12" s="354">
        <v>107862</v>
      </c>
      <c r="K12" s="60" t="s">
        <v>208</v>
      </c>
      <c r="L12" s="343">
        <v>43435</v>
      </c>
      <c r="M12" s="64"/>
    </row>
    <row r="13" spans="2:13" ht="28.5" customHeight="1" x14ac:dyDescent="0.25">
      <c r="B13" s="57" t="s">
        <v>8</v>
      </c>
      <c r="C13" s="363">
        <v>0.38582732537734826</v>
      </c>
      <c r="D13" s="363">
        <v>0.24829034980844703</v>
      </c>
      <c r="E13" s="363">
        <v>7.8919130132522733E-2</v>
      </c>
      <c r="F13" s="363">
        <v>0.12179827575289887</v>
      </c>
      <c r="G13" s="363">
        <v>0.16516491892878291</v>
      </c>
      <c r="H13" s="65">
        <v>1</v>
      </c>
      <c r="I13" s="65" t="s">
        <v>35</v>
      </c>
      <c r="J13" s="162">
        <v>1</v>
      </c>
      <c r="K13" s="60" t="s">
        <v>208</v>
      </c>
      <c r="L13" s="343">
        <v>43435</v>
      </c>
      <c r="M13" s="64"/>
    </row>
    <row r="14" spans="2:13" ht="28.5" customHeight="1" x14ac:dyDescent="0.25">
      <c r="B14" s="57" t="s">
        <v>11</v>
      </c>
      <c r="C14" s="357">
        <v>8.9172048348802075</v>
      </c>
      <c r="D14" s="357">
        <v>9.269979079497908</v>
      </c>
      <c r="E14" s="357">
        <v>8.4673947895791581</v>
      </c>
      <c r="F14" s="357">
        <v>8.7470489604292432</v>
      </c>
      <c r="G14" s="357">
        <v>8.1274999999999995</v>
      </c>
      <c r="H14" s="358">
        <v>8.8013693901035683</v>
      </c>
      <c r="I14" s="358">
        <v>9.0149046203285064</v>
      </c>
      <c r="J14" s="359">
        <v>8.3776310679611647</v>
      </c>
      <c r="K14" s="60" t="s">
        <v>208</v>
      </c>
      <c r="L14" s="343">
        <v>43435</v>
      </c>
      <c r="M14" s="64"/>
    </row>
    <row r="15" spans="2:13" ht="28.5" customHeight="1" x14ac:dyDescent="0.25">
      <c r="B15" s="57" t="s">
        <v>33</v>
      </c>
      <c r="C15" s="364">
        <v>1.3076141620844175</v>
      </c>
      <c r="D15" s="364">
        <v>1.3272625374723073</v>
      </c>
      <c r="E15" s="364">
        <v>1.3163780433254522</v>
      </c>
      <c r="F15" s="364">
        <v>1.3284158305761835</v>
      </c>
      <c r="G15" s="364">
        <v>1.3450047044348346</v>
      </c>
      <c r="H15" s="360">
        <v>1.3218935152178617</v>
      </c>
      <c r="I15" s="360">
        <v>1.3158703484200676</v>
      </c>
      <c r="J15" s="365">
        <v>1.1825295284715656</v>
      </c>
      <c r="K15" s="60" t="s">
        <v>208</v>
      </c>
      <c r="L15" s="343">
        <v>43435</v>
      </c>
      <c r="M15" s="64"/>
    </row>
    <row r="16" spans="2:13" ht="28.5" customHeight="1" x14ac:dyDescent="0.25">
      <c r="B16" s="111" t="s">
        <v>62</v>
      </c>
      <c r="C16" s="307" t="s">
        <v>227</v>
      </c>
      <c r="D16" s="307" t="s">
        <v>228</v>
      </c>
      <c r="E16" s="307" t="s">
        <v>229</v>
      </c>
      <c r="F16" s="307" t="s">
        <v>230</v>
      </c>
      <c r="G16" s="307" t="s">
        <v>231</v>
      </c>
      <c r="H16" s="108" t="s">
        <v>232</v>
      </c>
      <c r="I16" s="108">
        <v>5.8999999999999997E-2</v>
      </c>
      <c r="J16" s="366">
        <v>7.8E-2</v>
      </c>
      <c r="K16" s="60" t="s">
        <v>208</v>
      </c>
      <c r="L16" s="343">
        <v>43435</v>
      </c>
      <c r="M16" s="69"/>
    </row>
    <row r="17" spans="2:13" ht="7.15" customHeight="1" x14ac:dyDescent="0.25">
      <c r="B17" s="12"/>
      <c r="C17" s="18"/>
      <c r="D17" s="18"/>
      <c r="E17" s="18"/>
      <c r="F17" s="18"/>
      <c r="G17" s="18"/>
      <c r="H17" s="18"/>
      <c r="I17" s="18"/>
      <c r="J17" s="18"/>
      <c r="K17" s="17"/>
      <c r="L17" s="18"/>
      <c r="M17" s="16"/>
    </row>
    <row r="18" spans="2:13" ht="29.25" customHeight="1" x14ac:dyDescent="0.25"/>
    <row r="23" spans="2:13" x14ac:dyDescent="0.25">
      <c r="B23" s="367"/>
      <c r="C23" s="368"/>
      <c r="D23" s="368"/>
      <c r="E23" s="369"/>
      <c r="F23" s="368"/>
      <c r="G23" s="368"/>
      <c r="H23" s="368"/>
      <c r="I23" s="368"/>
      <c r="J23" s="368"/>
    </row>
    <row r="24" spans="2:13" x14ac:dyDescent="0.25">
      <c r="C24" s="370"/>
      <c r="D24" s="370"/>
      <c r="E24" s="370"/>
      <c r="F24" s="370"/>
      <c r="G24" s="370"/>
      <c r="H24" s="370"/>
      <c r="I24" s="370"/>
      <c r="J24" s="370"/>
    </row>
  </sheetData>
  <pageMargins left="0.70866141732283472" right="0.70866141732283472" top="0.74803149606299213" bottom="0.74803149606299213" header="0.31496062992125984" footer="0.31496062992125984"/>
  <pageSetup paperSize="9" scale="8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8"/>
  <sheetViews>
    <sheetView showGridLines="0" zoomScaleNormal="100" workbookViewId="0">
      <pane ySplit="2" topLeftCell="A3" activePane="bottomLeft" state="frozen"/>
      <selection pane="bottomLeft" activeCell="I2" sqref="I2:J2"/>
    </sheetView>
  </sheetViews>
  <sheetFormatPr baseColWidth="10" defaultRowHeight="15" x14ac:dyDescent="0.25"/>
  <cols>
    <col min="1" max="1" width="3.28515625" customWidth="1"/>
    <col min="2" max="2" width="46.140625" customWidth="1"/>
    <col min="3" max="7" width="10.140625" customWidth="1"/>
    <col min="8" max="8" width="10.28515625" customWidth="1"/>
    <col min="9" max="10" width="11.42578125" customWidth="1"/>
    <col min="11" max="11" width="27.42578125" style="1" bestFit="1" customWidth="1"/>
    <col min="12" max="12" width="11.42578125" style="6"/>
    <col min="13" max="13" width="25.140625" style="11" customWidth="1"/>
  </cols>
  <sheetData>
    <row r="1" spans="2:13" x14ac:dyDescent="0.25">
      <c r="B1" s="29"/>
    </row>
    <row r="2" spans="2:13" ht="60" x14ac:dyDescent="0.25">
      <c r="B2" s="9" t="s">
        <v>2</v>
      </c>
      <c r="C2" s="5">
        <v>44</v>
      </c>
      <c r="D2" s="5">
        <v>49</v>
      </c>
      <c r="E2" s="5">
        <v>53</v>
      </c>
      <c r="F2" s="5">
        <v>72</v>
      </c>
      <c r="G2" s="5">
        <v>85</v>
      </c>
      <c r="H2" s="30" t="s">
        <v>12</v>
      </c>
      <c r="I2" s="97" t="s">
        <v>161</v>
      </c>
      <c r="J2" s="97" t="s">
        <v>122</v>
      </c>
      <c r="K2" s="10" t="s">
        <v>0</v>
      </c>
      <c r="L2" s="10" t="s">
        <v>24</v>
      </c>
      <c r="M2" s="10" t="s">
        <v>1</v>
      </c>
    </row>
    <row r="3" spans="2:13" ht="30" x14ac:dyDescent="0.25">
      <c r="B3" s="112" t="s">
        <v>37</v>
      </c>
      <c r="C3" s="70">
        <f>'Démographie des asso'!C3</f>
        <v>29238</v>
      </c>
      <c r="D3" s="70">
        <f>'Démographie des asso'!D3</f>
        <v>27073</v>
      </c>
      <c r="E3" s="70">
        <f>'Démographie des asso'!E3</f>
        <v>7505</v>
      </c>
      <c r="F3" s="70">
        <f>'Démographie des asso'!F3</f>
        <v>17029</v>
      </c>
      <c r="G3" s="70">
        <f>'Démographie des asso'!G3</f>
        <v>15738</v>
      </c>
      <c r="H3" s="71">
        <f>'Démographie des asso'!H3</f>
        <v>96583</v>
      </c>
      <c r="I3" s="98">
        <v>95653</v>
      </c>
      <c r="J3" s="98">
        <f>'Démographie des asso'!J3</f>
        <v>88994</v>
      </c>
      <c r="K3" s="87" t="s">
        <v>156</v>
      </c>
      <c r="L3" s="88">
        <v>44228</v>
      </c>
      <c r="M3" s="61"/>
    </row>
    <row r="4" spans="2:13" ht="30" x14ac:dyDescent="0.25">
      <c r="B4" s="113" t="s">
        <v>15</v>
      </c>
      <c r="C4" s="110">
        <v>6501</v>
      </c>
      <c r="D4" s="110">
        <v>5801</v>
      </c>
      <c r="E4" s="110">
        <v>1725</v>
      </c>
      <c r="F4" s="110">
        <v>4236</v>
      </c>
      <c r="G4" s="110">
        <v>2797</v>
      </c>
      <c r="H4" s="114">
        <f>SUM(C4:G4)</f>
        <v>21060</v>
      </c>
      <c r="I4" s="115">
        <v>20863</v>
      </c>
      <c r="J4" s="115">
        <v>19308</v>
      </c>
      <c r="K4" s="90" t="s">
        <v>156</v>
      </c>
      <c r="L4" s="91">
        <v>44228</v>
      </c>
      <c r="M4" s="132"/>
    </row>
    <row r="5" spans="2:13" ht="29.25" customHeight="1" x14ac:dyDescent="0.25">
      <c r="B5" s="116" t="s">
        <v>38</v>
      </c>
      <c r="C5" s="117">
        <f>C4/C3</f>
        <v>0.22234762979683972</v>
      </c>
      <c r="D5" s="117">
        <f t="shared" ref="D5:H5" si="0">D4/D3</f>
        <v>0.2142725224393307</v>
      </c>
      <c r="E5" s="117">
        <f t="shared" si="0"/>
        <v>0.22984676882078614</v>
      </c>
      <c r="F5" s="117">
        <f t="shared" si="0"/>
        <v>0.24875212872159258</v>
      </c>
      <c r="G5" s="117">
        <f t="shared" si="0"/>
        <v>0.17772270936586607</v>
      </c>
      <c r="H5" s="118">
        <f t="shared" si="0"/>
        <v>0.21805079568868227</v>
      </c>
      <c r="I5" s="119">
        <v>0.21811129812969798</v>
      </c>
      <c r="J5" s="119">
        <v>0.22</v>
      </c>
      <c r="K5" s="90" t="s">
        <v>156</v>
      </c>
      <c r="L5" s="91">
        <v>44228</v>
      </c>
      <c r="M5" s="67" t="s">
        <v>45</v>
      </c>
    </row>
    <row r="6" spans="2:13" ht="30" x14ac:dyDescent="0.25">
      <c r="B6" s="116" t="s">
        <v>22</v>
      </c>
      <c r="C6" s="120">
        <v>5.5262962054636246E-2</v>
      </c>
      <c r="D6" s="120">
        <v>1.8442215710907674E-2</v>
      </c>
      <c r="E6" s="120">
        <v>1.4800621620640836E-2</v>
      </c>
      <c r="F6" s="120">
        <v>1.5756384169191832E-2</v>
      </c>
      <c r="G6" s="120">
        <v>2.8203116134643536E-2</v>
      </c>
      <c r="H6" s="121">
        <v>2.9402049841924204E-2</v>
      </c>
      <c r="I6" s="122">
        <v>3.1E-2</v>
      </c>
      <c r="J6" s="122">
        <v>3.4839187220842519E-2</v>
      </c>
      <c r="K6" s="90" t="s">
        <v>156</v>
      </c>
      <c r="L6" s="91" t="s">
        <v>163</v>
      </c>
      <c r="M6" s="64"/>
    </row>
    <row r="7" spans="2:13" ht="30" x14ac:dyDescent="0.25">
      <c r="B7" s="116" t="s">
        <v>23</v>
      </c>
      <c r="C7" s="123">
        <v>5.7870370370370371E-2</v>
      </c>
      <c r="D7" s="123">
        <v>2.0186335403726708E-2</v>
      </c>
      <c r="E7" s="123">
        <v>2.3781902552204175E-2</v>
      </c>
      <c r="F7" s="123">
        <v>1.4639905548996458E-2</v>
      </c>
      <c r="G7" s="123">
        <v>3.4729681346222702E-2</v>
      </c>
      <c r="H7" s="124">
        <v>3.2908502948449686E-2</v>
      </c>
      <c r="I7" s="125">
        <v>4.2999999999999997E-2</v>
      </c>
      <c r="J7" s="125">
        <v>4.0825806451612906E-2</v>
      </c>
      <c r="K7" s="90" t="s">
        <v>156</v>
      </c>
      <c r="L7" s="66">
        <v>2020</v>
      </c>
      <c r="M7" s="67"/>
    </row>
    <row r="8" spans="2:13" ht="30" x14ac:dyDescent="0.25">
      <c r="B8" s="126" t="s">
        <v>16</v>
      </c>
      <c r="C8" s="110">
        <v>5504</v>
      </c>
      <c r="D8" s="110">
        <v>5592</v>
      </c>
      <c r="E8" s="110">
        <v>1824</v>
      </c>
      <c r="F8" s="110">
        <v>4179</v>
      </c>
      <c r="G8" s="110">
        <v>3714</v>
      </c>
      <c r="H8" s="114">
        <f>SUM(C8:G8)</f>
        <v>20813</v>
      </c>
      <c r="I8" s="115">
        <v>20632</v>
      </c>
      <c r="J8" s="115">
        <v>19143</v>
      </c>
      <c r="K8" s="90" t="s">
        <v>156</v>
      </c>
      <c r="L8" s="91">
        <v>44228</v>
      </c>
      <c r="M8" s="132"/>
    </row>
    <row r="9" spans="2:13" ht="30" x14ac:dyDescent="0.25">
      <c r="B9" s="116" t="s">
        <v>38</v>
      </c>
      <c r="C9" s="117">
        <f>C8/C3</f>
        <v>0.18824817018947945</v>
      </c>
      <c r="D9" s="117">
        <f t="shared" ref="D9:H9" si="1">D8/D3</f>
        <v>0.20655265393565544</v>
      </c>
      <c r="E9" s="117">
        <f t="shared" si="1"/>
        <v>0.24303797468354429</v>
      </c>
      <c r="F9" s="117">
        <f t="shared" si="1"/>
        <v>0.24540489752774677</v>
      </c>
      <c r="G9" s="117">
        <f t="shared" si="1"/>
        <v>0.23598932520015251</v>
      </c>
      <c r="H9" s="118">
        <f t="shared" si="1"/>
        <v>0.21549340981332119</v>
      </c>
      <c r="I9" s="119">
        <v>0.21569631898633604</v>
      </c>
      <c r="J9" s="119">
        <v>0.22</v>
      </c>
      <c r="K9" s="90" t="s">
        <v>156</v>
      </c>
      <c r="L9" s="91">
        <v>44228</v>
      </c>
      <c r="M9" s="67" t="s">
        <v>45</v>
      </c>
    </row>
    <row r="10" spans="2:13" ht="30" x14ac:dyDescent="0.25">
      <c r="B10" s="116" t="s">
        <v>22</v>
      </c>
      <c r="C10" s="120">
        <v>4.0782476690362515E-2</v>
      </c>
      <c r="D10" s="120">
        <v>1.7294415343373067E-2</v>
      </c>
      <c r="E10" s="120">
        <v>2.4848614019712254E-2</v>
      </c>
      <c r="F10" s="120">
        <v>1.9144706295152639E-2</v>
      </c>
      <c r="G10" s="120">
        <v>3.0910733241315387E-2</v>
      </c>
      <c r="H10" s="121">
        <v>2.6691058892237322E-2</v>
      </c>
      <c r="I10" s="122">
        <v>2.9000000000000001E-2</v>
      </c>
      <c r="J10" s="122">
        <v>3.2091995126748728E-2</v>
      </c>
      <c r="K10" s="90" t="s">
        <v>156</v>
      </c>
      <c r="L10" s="91" t="s">
        <v>163</v>
      </c>
      <c r="M10" s="133"/>
    </row>
    <row r="11" spans="2:13" ht="30" x14ac:dyDescent="0.25">
      <c r="B11" s="116" t="s">
        <v>23</v>
      </c>
      <c r="C11" s="123">
        <v>3.825136612021858E-2</v>
      </c>
      <c r="D11" s="123">
        <v>2.0762484338643278E-2</v>
      </c>
      <c r="E11" s="123">
        <v>2.8587135788894998E-2</v>
      </c>
      <c r="F11" s="123">
        <v>2.0100502512562814E-2</v>
      </c>
      <c r="G11" s="123">
        <v>2.9411764705882353E-2</v>
      </c>
      <c r="H11" s="124">
        <v>2.7477022279967279E-2</v>
      </c>
      <c r="I11" s="125">
        <v>3.3000000000000002E-2</v>
      </c>
      <c r="J11" s="125">
        <v>3.8447474272580058E-2</v>
      </c>
      <c r="K11" s="90" t="s">
        <v>156</v>
      </c>
      <c r="L11" s="66">
        <v>2020</v>
      </c>
      <c r="M11" s="133"/>
    </row>
    <row r="12" spans="2:13" s="3" customFormat="1" ht="28.5" customHeight="1" x14ac:dyDescent="0.25">
      <c r="B12" s="127" t="s">
        <v>17</v>
      </c>
      <c r="C12" s="110">
        <v>6678</v>
      </c>
      <c r="D12" s="110">
        <v>4470</v>
      </c>
      <c r="E12" s="110">
        <v>887</v>
      </c>
      <c r="F12" s="110">
        <v>2511</v>
      </c>
      <c r="G12" s="110">
        <v>2401</v>
      </c>
      <c r="H12" s="114">
        <v>16947</v>
      </c>
      <c r="I12" s="115">
        <v>16789</v>
      </c>
      <c r="J12" s="115">
        <v>15607</v>
      </c>
      <c r="K12" s="90" t="s">
        <v>156</v>
      </c>
      <c r="L12" s="91">
        <v>44228</v>
      </c>
      <c r="M12" s="132"/>
    </row>
    <row r="13" spans="2:13" s="3" customFormat="1" ht="28.5" customHeight="1" x14ac:dyDescent="0.25">
      <c r="B13" s="116" t="s">
        <v>38</v>
      </c>
      <c r="C13" s="117">
        <f>C12/C3</f>
        <v>0.22840139544428484</v>
      </c>
      <c r="D13" s="117">
        <f t="shared" ref="D13:H13" si="2">D12/D3</f>
        <v>0.16510914933697779</v>
      </c>
      <c r="E13" s="117">
        <f t="shared" si="2"/>
        <v>0.11818787475016655</v>
      </c>
      <c r="F13" s="117">
        <f t="shared" si="2"/>
        <v>0.14745434259204887</v>
      </c>
      <c r="G13" s="117">
        <f t="shared" si="2"/>
        <v>0.15256068115389504</v>
      </c>
      <c r="H13" s="118">
        <f t="shared" si="2"/>
        <v>0.17546566165888408</v>
      </c>
      <c r="I13" s="119">
        <v>0.17551984778313279</v>
      </c>
      <c r="J13" s="119">
        <v>0.18</v>
      </c>
      <c r="K13" s="90" t="s">
        <v>156</v>
      </c>
      <c r="L13" s="91">
        <v>44228</v>
      </c>
      <c r="M13" s="67" t="s">
        <v>45</v>
      </c>
    </row>
    <row r="14" spans="2:13" s="3" customFormat="1" ht="30" x14ac:dyDescent="0.25">
      <c r="B14" s="116" t="s">
        <v>22</v>
      </c>
      <c r="C14" s="120">
        <v>6.0464402348001101E-2</v>
      </c>
      <c r="D14" s="120">
        <v>3.2856667911360216E-2</v>
      </c>
      <c r="E14" s="120">
        <v>3.7108406505136235E-2</v>
      </c>
      <c r="F14" s="120">
        <v>3.1927965400977434E-2</v>
      </c>
      <c r="G14" s="120">
        <v>4.1035003094760512E-2</v>
      </c>
      <c r="H14" s="121">
        <v>4.4481633652398447E-2</v>
      </c>
      <c r="I14" s="122">
        <v>4.9000000000000002E-2</v>
      </c>
      <c r="J14" s="122">
        <v>5.3237143075194018E-2</v>
      </c>
      <c r="K14" s="90" t="s">
        <v>156</v>
      </c>
      <c r="L14" s="91" t="s">
        <v>163</v>
      </c>
      <c r="M14" s="64"/>
    </row>
    <row r="15" spans="2:13" s="3" customFormat="1" ht="30" x14ac:dyDescent="0.25">
      <c r="B15" s="116" t="s">
        <v>23</v>
      </c>
      <c r="C15" s="123">
        <v>5.0518718989625622E-2</v>
      </c>
      <c r="D15" s="123">
        <v>3.2706093189964161E-2</v>
      </c>
      <c r="E15" s="123">
        <v>2.9378531073446328E-2</v>
      </c>
      <c r="F15" s="123">
        <v>2.9072082835523694E-2</v>
      </c>
      <c r="G15" s="123">
        <v>4.0484140233722869E-2</v>
      </c>
      <c r="H15" s="124">
        <v>4.0101733009995859E-2</v>
      </c>
      <c r="I15" s="125">
        <v>5.8000000000000003E-2</v>
      </c>
      <c r="J15" s="125">
        <v>5.945668887749872E-2</v>
      </c>
      <c r="K15" s="90" t="s">
        <v>156</v>
      </c>
      <c r="L15" s="66">
        <v>2020</v>
      </c>
      <c r="M15" s="64"/>
    </row>
    <row r="16" spans="2:13" s="3" customFormat="1" ht="28.5" customHeight="1" x14ac:dyDescent="0.25">
      <c r="B16" s="127" t="s">
        <v>18</v>
      </c>
      <c r="C16" s="110">
        <v>3531</v>
      </c>
      <c r="D16" s="110">
        <v>3526</v>
      </c>
      <c r="E16" s="110">
        <v>952</v>
      </c>
      <c r="F16" s="110">
        <v>1750</v>
      </c>
      <c r="G16" s="110">
        <v>1615</v>
      </c>
      <c r="H16" s="114">
        <v>11374</v>
      </c>
      <c r="I16" s="115">
        <v>11228</v>
      </c>
      <c r="J16" s="115">
        <v>10494</v>
      </c>
      <c r="K16" s="90" t="s">
        <v>156</v>
      </c>
      <c r="L16" s="91">
        <v>44228</v>
      </c>
      <c r="M16" s="132"/>
    </row>
    <row r="17" spans="2:13" s="3" customFormat="1" ht="28.5" customHeight="1" x14ac:dyDescent="0.25">
      <c r="B17" s="116" t="s">
        <v>38</v>
      </c>
      <c r="C17" s="117">
        <f>C16/C3</f>
        <v>0.12076749435665914</v>
      </c>
      <c r="D17" s="117">
        <f t="shared" ref="D17:G17" si="3">D16/D3</f>
        <v>0.13024046097588002</v>
      </c>
      <c r="E17" s="117">
        <f t="shared" si="3"/>
        <v>0.12684876748834112</v>
      </c>
      <c r="F17" s="117">
        <f t="shared" si="3"/>
        <v>0.10276586998649363</v>
      </c>
      <c r="G17" s="117">
        <f t="shared" si="3"/>
        <v>0.10261786758164951</v>
      </c>
      <c r="H17" s="118">
        <f>H16/H3</f>
        <v>0.11776399573423894</v>
      </c>
      <c r="I17" s="119">
        <v>0.11738262260462295</v>
      </c>
      <c r="J17" s="119">
        <v>0.12</v>
      </c>
      <c r="K17" s="90" t="s">
        <v>156</v>
      </c>
      <c r="L17" s="91">
        <v>44228</v>
      </c>
      <c r="M17" s="67" t="s">
        <v>45</v>
      </c>
    </row>
    <row r="18" spans="2:13" s="3" customFormat="1" ht="30" x14ac:dyDescent="0.25">
      <c r="B18" s="116" t="s">
        <v>22</v>
      </c>
      <c r="C18" s="120">
        <v>3.7527637078207256E-2</v>
      </c>
      <c r="D18" s="120">
        <v>2.8518604058598851E-2</v>
      </c>
      <c r="E18" s="120">
        <v>4.1844593268827279E-2</v>
      </c>
      <c r="F18" s="120">
        <v>2.7001376300623138E-2</v>
      </c>
      <c r="G18" s="120">
        <v>5.8286938361028384E-2</v>
      </c>
      <c r="H18" s="121">
        <v>3.6119150400206822E-2</v>
      </c>
      <c r="I18" s="122">
        <v>3.7999999999999999E-2</v>
      </c>
      <c r="J18" s="122">
        <v>3.8873430081702458E-2</v>
      </c>
      <c r="K18" s="90" t="s">
        <v>156</v>
      </c>
      <c r="L18" s="91" t="s">
        <v>163</v>
      </c>
      <c r="M18" s="64"/>
    </row>
    <row r="19" spans="2:13" s="3" customFormat="1" ht="30" x14ac:dyDescent="0.25">
      <c r="B19" s="116" t="s">
        <v>23</v>
      </c>
      <c r="C19" s="123">
        <v>3.9193410962794661E-2</v>
      </c>
      <c r="D19" s="123">
        <v>3.1071835803876853E-2</v>
      </c>
      <c r="E19" s="123">
        <v>3.8947368421052633E-2</v>
      </c>
      <c r="F19" s="123">
        <v>3.0285714285714287E-2</v>
      </c>
      <c r="G19" s="123">
        <v>5.8385093167701865E-2</v>
      </c>
      <c r="H19" s="124">
        <v>3.8010406561425167E-2</v>
      </c>
      <c r="I19" s="125">
        <v>5.1999999999999998E-2</v>
      </c>
      <c r="J19" s="125">
        <v>5.5269677911187344E-2</v>
      </c>
      <c r="K19" s="90" t="s">
        <v>156</v>
      </c>
      <c r="L19" s="66">
        <v>2020</v>
      </c>
      <c r="M19" s="64"/>
    </row>
    <row r="20" spans="2:13" s="3" customFormat="1" ht="28.5" customHeight="1" x14ac:dyDescent="0.25">
      <c r="B20" s="113" t="s">
        <v>19</v>
      </c>
      <c r="C20" s="110">
        <v>2564</v>
      </c>
      <c r="D20" s="110">
        <v>2722</v>
      </c>
      <c r="E20" s="110">
        <v>802</v>
      </c>
      <c r="F20" s="110">
        <v>1047</v>
      </c>
      <c r="G20" s="110">
        <v>1078</v>
      </c>
      <c r="H20" s="114">
        <v>8213</v>
      </c>
      <c r="I20" s="115">
        <v>8153</v>
      </c>
      <c r="J20" s="115">
        <v>7729</v>
      </c>
      <c r="K20" s="90" t="s">
        <v>156</v>
      </c>
      <c r="L20" s="91">
        <v>44228</v>
      </c>
      <c r="M20" s="132"/>
    </row>
    <row r="21" spans="2:13" s="3" customFormat="1" ht="28.5" customHeight="1" x14ac:dyDescent="0.25">
      <c r="B21" s="116" t="s">
        <v>38</v>
      </c>
      <c r="C21" s="117">
        <f t="shared" ref="C21:G21" si="4">C20/C3</f>
        <v>8.7694096723442097E-2</v>
      </c>
      <c r="D21" s="117">
        <f t="shared" si="4"/>
        <v>0.10054297639714845</v>
      </c>
      <c r="E21" s="117">
        <f t="shared" si="4"/>
        <v>0.10686209193870753</v>
      </c>
      <c r="F21" s="117">
        <f t="shared" si="4"/>
        <v>6.1483351929062187E-2</v>
      </c>
      <c r="G21" s="117">
        <f t="shared" si="4"/>
        <v>6.8496632354810016E-2</v>
      </c>
      <c r="H21" s="118">
        <f>H20/H3</f>
        <v>8.5035668802998454E-2</v>
      </c>
      <c r="I21" s="119">
        <v>8.5235172968960729E-2</v>
      </c>
      <c r="J21" s="119">
        <v>0.09</v>
      </c>
      <c r="K21" s="90" t="s">
        <v>156</v>
      </c>
      <c r="L21" s="91">
        <v>44228</v>
      </c>
      <c r="M21" s="67" t="s">
        <v>45</v>
      </c>
    </row>
    <row r="22" spans="2:13" s="3" customFormat="1" ht="30" x14ac:dyDescent="0.25">
      <c r="B22" s="116" t="s">
        <v>22</v>
      </c>
      <c r="C22" s="120">
        <v>3.8234204673106023E-2</v>
      </c>
      <c r="D22" s="120">
        <v>4.3344349872423121E-3</v>
      </c>
      <c r="E22" s="120">
        <v>1.4921698663819949E-2</v>
      </c>
      <c r="F22" s="120">
        <v>9.8453422682484078E-3</v>
      </c>
      <c r="G22" s="120">
        <v>9.7733647696144101E-3</v>
      </c>
      <c r="H22" s="121">
        <v>1.6731158697683591E-2</v>
      </c>
      <c r="I22" s="122">
        <v>1.7999999999999999E-2</v>
      </c>
      <c r="J22" s="122">
        <v>1.7058461884216121E-2</v>
      </c>
      <c r="K22" s="90" t="s">
        <v>156</v>
      </c>
      <c r="L22" s="91" t="s">
        <v>163</v>
      </c>
      <c r="M22" s="64"/>
    </row>
    <row r="23" spans="2:13" s="3" customFormat="1" ht="30" x14ac:dyDescent="0.25">
      <c r="B23" s="116" t="s">
        <v>23</v>
      </c>
      <c r="C23" s="123">
        <v>3.5965598123534011E-2</v>
      </c>
      <c r="D23" s="123">
        <v>1.5051395007342145E-2</v>
      </c>
      <c r="E23" s="123">
        <v>2.3661270236612703E-2</v>
      </c>
      <c r="F23" s="123">
        <v>1.3371537726838587E-2</v>
      </c>
      <c r="G23" s="123">
        <v>5.5762081784386614E-3</v>
      </c>
      <c r="H23" s="124">
        <v>2.0955165692007796E-2</v>
      </c>
      <c r="I23" s="125">
        <v>3.2000000000000001E-2</v>
      </c>
      <c r="J23" s="125">
        <v>3.0534351145038167E-2</v>
      </c>
      <c r="K23" s="90" t="s">
        <v>156</v>
      </c>
      <c r="L23" s="66">
        <v>2020</v>
      </c>
      <c r="M23" s="64"/>
    </row>
    <row r="24" spans="2:13" s="3" customFormat="1" ht="28.5" customHeight="1" x14ac:dyDescent="0.25">
      <c r="B24" s="113" t="s">
        <v>63</v>
      </c>
      <c r="C24" s="110">
        <v>1904</v>
      </c>
      <c r="D24" s="110">
        <v>2213</v>
      </c>
      <c r="E24" s="110">
        <v>462</v>
      </c>
      <c r="F24" s="110">
        <v>1320</v>
      </c>
      <c r="G24" s="110">
        <v>934</v>
      </c>
      <c r="H24" s="114">
        <v>6833</v>
      </c>
      <c r="I24" s="115">
        <v>6785</v>
      </c>
      <c r="J24" s="115">
        <v>6261</v>
      </c>
      <c r="K24" s="90" t="s">
        <v>156</v>
      </c>
      <c r="L24" s="91">
        <v>44228</v>
      </c>
      <c r="M24" s="132"/>
    </row>
    <row r="25" spans="2:13" s="3" customFormat="1" ht="28.5" customHeight="1" x14ac:dyDescent="0.25">
      <c r="B25" s="116" t="s">
        <v>38</v>
      </c>
      <c r="C25" s="117">
        <f t="shared" ref="C25:H25" si="5">C24/C3</f>
        <v>6.5120733292290858E-2</v>
      </c>
      <c r="D25" s="117">
        <f t="shared" si="5"/>
        <v>8.1741956931259921E-2</v>
      </c>
      <c r="E25" s="117">
        <f t="shared" si="5"/>
        <v>6.1558960692871416E-2</v>
      </c>
      <c r="F25" s="117">
        <f t="shared" si="5"/>
        <v>7.7514827646955192E-2</v>
      </c>
      <c r="G25" s="117">
        <f t="shared" si="5"/>
        <v>5.9346803914093277E-2</v>
      </c>
      <c r="H25" s="118">
        <f t="shared" si="5"/>
        <v>7.0747440025677399E-2</v>
      </c>
      <c r="I25" s="119">
        <v>7.0933478301778305E-2</v>
      </c>
      <c r="J25" s="119">
        <v>6.5455343794758133E-2</v>
      </c>
      <c r="K25" s="90" t="s">
        <v>156</v>
      </c>
      <c r="L25" s="91">
        <v>44228</v>
      </c>
      <c r="M25" s="67" t="s">
        <v>45</v>
      </c>
    </row>
    <row r="26" spans="2:13" s="3" customFormat="1" ht="30" x14ac:dyDescent="0.25">
      <c r="B26" s="116" t="s">
        <v>22</v>
      </c>
      <c r="C26" s="120">
        <v>4.7154246319535617E-2</v>
      </c>
      <c r="D26" s="120">
        <v>9.7004032886650361E-3</v>
      </c>
      <c r="E26" s="120">
        <v>2.7259269756440819E-2</v>
      </c>
      <c r="F26" s="120">
        <v>9.0454031140553594E-3</v>
      </c>
      <c r="G26" s="120">
        <v>1.4578968793340327E-2</v>
      </c>
      <c r="H26" s="121">
        <v>2.1068498215574501E-2</v>
      </c>
      <c r="I26" s="122">
        <v>2.1000000000000001E-2</v>
      </c>
      <c r="J26" s="122">
        <v>2.3624681445416885E-2</v>
      </c>
      <c r="K26" s="90" t="s">
        <v>156</v>
      </c>
      <c r="L26" s="91" t="s">
        <v>163</v>
      </c>
      <c r="M26" s="64"/>
    </row>
    <row r="27" spans="2:13" s="3" customFormat="1" ht="30" x14ac:dyDescent="0.25">
      <c r="B27" s="116" t="s">
        <v>23</v>
      </c>
      <c r="C27" s="123">
        <v>6.0126582278481014E-2</v>
      </c>
      <c r="D27" s="123">
        <v>2.3066485753052916E-2</v>
      </c>
      <c r="E27" s="123">
        <v>2.1645021645021644E-2</v>
      </c>
      <c r="F27" s="123">
        <v>1.2121212121212121E-2</v>
      </c>
      <c r="G27" s="123">
        <v>2.6824034334763949E-2</v>
      </c>
      <c r="H27" s="124">
        <v>3.1666911010115817E-2</v>
      </c>
      <c r="I27" s="125">
        <v>4.3124101581217059E-2</v>
      </c>
      <c r="J27" s="125">
        <v>4.3124101581217059E-2</v>
      </c>
      <c r="K27" s="90" t="s">
        <v>156</v>
      </c>
      <c r="L27" s="66">
        <v>2020</v>
      </c>
      <c r="M27" s="64"/>
    </row>
    <row r="28" spans="2:13" s="3" customFormat="1" ht="28.5" customHeight="1" x14ac:dyDescent="0.25">
      <c r="B28" s="113" t="s">
        <v>64</v>
      </c>
      <c r="C28" s="110">
        <v>1288</v>
      </c>
      <c r="D28" s="110">
        <v>1381</v>
      </c>
      <c r="E28" s="110">
        <v>443</v>
      </c>
      <c r="F28" s="110">
        <v>907</v>
      </c>
      <c r="G28" s="110">
        <v>710</v>
      </c>
      <c r="H28" s="114">
        <v>4729</v>
      </c>
      <c r="I28" s="115">
        <v>4642</v>
      </c>
      <c r="J28" s="115">
        <v>4107</v>
      </c>
      <c r="K28" s="90" t="s">
        <v>156</v>
      </c>
      <c r="L28" s="91">
        <v>44228</v>
      </c>
      <c r="M28" s="132"/>
    </row>
    <row r="29" spans="2:13" s="3" customFormat="1" ht="28.5" customHeight="1" x14ac:dyDescent="0.25">
      <c r="B29" s="116" t="s">
        <v>38</v>
      </c>
      <c r="C29" s="117">
        <f t="shared" ref="C29:G29" si="6">C28/C3</f>
        <v>4.4052260756549694E-2</v>
      </c>
      <c r="D29" s="117">
        <f t="shared" si="6"/>
        <v>5.1010231596055111E-2</v>
      </c>
      <c r="E29" s="117">
        <f>E28/E3</f>
        <v>5.9027315123251163E-2</v>
      </c>
      <c r="F29" s="117">
        <f t="shared" si="6"/>
        <v>5.32620823301427E-2</v>
      </c>
      <c r="G29" s="117">
        <f t="shared" si="6"/>
        <v>4.5113737450756135E-2</v>
      </c>
      <c r="H29" s="118">
        <f>H28/H3</f>
        <v>4.8963068034747315E-2</v>
      </c>
      <c r="I29" s="119">
        <v>4.852958088089239E-2</v>
      </c>
      <c r="J29" s="119">
        <v>0.05</v>
      </c>
      <c r="K29" s="90" t="s">
        <v>156</v>
      </c>
      <c r="L29" s="91">
        <v>44228</v>
      </c>
      <c r="M29" s="67" t="s">
        <v>45</v>
      </c>
    </row>
    <row r="30" spans="2:13" s="3" customFormat="1" ht="30" x14ac:dyDescent="0.25">
      <c r="B30" s="116" t="s">
        <v>22</v>
      </c>
      <c r="C30" s="120">
        <v>6.3382645734688187E-2</v>
      </c>
      <c r="D30" s="120">
        <v>3.0367328431892222E-2</v>
      </c>
      <c r="E30" s="120">
        <v>2.8395351352427094E-2</v>
      </c>
      <c r="F30" s="120">
        <v>2.6315382595119535E-2</v>
      </c>
      <c r="G30" s="120">
        <v>6.598538977444654E-2</v>
      </c>
      <c r="H30" s="121">
        <v>4.2816571361423125E-2</v>
      </c>
      <c r="I30" s="122">
        <v>3.7999999999999999E-2</v>
      </c>
      <c r="J30" s="122">
        <v>3.9673675974517889E-2</v>
      </c>
      <c r="K30" s="90" t="s">
        <v>156</v>
      </c>
      <c r="L30" s="91" t="s">
        <v>163</v>
      </c>
      <c r="M30" s="64"/>
    </row>
    <row r="31" spans="2:13" s="3" customFormat="1" ht="30" x14ac:dyDescent="0.25">
      <c r="B31" s="116" t="s">
        <v>23</v>
      </c>
      <c r="C31" s="123">
        <v>7.2769953051643188E-2</v>
      </c>
      <c r="D31" s="123">
        <v>3.6337209302325583E-2</v>
      </c>
      <c r="E31" s="123">
        <v>4.5662100456621002E-2</v>
      </c>
      <c r="F31" s="123">
        <v>5.4024255788313123E-2</v>
      </c>
      <c r="G31" s="123">
        <v>8.0281690140845074E-2</v>
      </c>
      <c r="H31" s="124">
        <v>5.7124654916118074E-2</v>
      </c>
      <c r="I31" s="125">
        <v>5.5E-2</v>
      </c>
      <c r="J31" s="125">
        <v>5.3323593864134405E-2</v>
      </c>
      <c r="K31" s="90" t="s">
        <v>156</v>
      </c>
      <c r="L31" s="66">
        <v>2020</v>
      </c>
      <c r="M31" s="64"/>
    </row>
    <row r="32" spans="2:13" s="3" customFormat="1" ht="28.5" customHeight="1" x14ac:dyDescent="0.25">
      <c r="B32" s="113" t="s">
        <v>20</v>
      </c>
      <c r="C32" s="110">
        <v>1268</v>
      </c>
      <c r="D32" s="110">
        <v>1368</v>
      </c>
      <c r="E32" s="110">
        <v>410</v>
      </c>
      <c r="F32" s="110">
        <v>1079</v>
      </c>
      <c r="G32" s="110">
        <v>2489</v>
      </c>
      <c r="H32" s="114">
        <v>6614</v>
      </c>
      <c r="I32" s="115">
        <v>6528</v>
      </c>
      <c r="J32" s="115">
        <v>6250</v>
      </c>
      <c r="K32" s="90" t="s">
        <v>156</v>
      </c>
      <c r="L32" s="91">
        <v>44228</v>
      </c>
      <c r="M32" s="132"/>
    </row>
    <row r="33" spans="2:13" s="3" customFormat="1" ht="28.5" customHeight="1" x14ac:dyDescent="0.25">
      <c r="B33" s="116" t="s">
        <v>38</v>
      </c>
      <c r="C33" s="117">
        <f t="shared" ref="C33:H33" si="7">C32/C3</f>
        <v>4.33682194404542E-2</v>
      </c>
      <c r="D33" s="117">
        <f t="shared" si="7"/>
        <v>5.0530048387692532E-2</v>
      </c>
      <c r="E33" s="117">
        <f t="shared" si="7"/>
        <v>5.4630246502331781E-2</v>
      </c>
      <c r="F33" s="117">
        <f t="shared" si="7"/>
        <v>6.3362499265958078E-2</v>
      </c>
      <c r="G33" s="117">
        <f t="shared" si="7"/>
        <v>0.15815224297877747</v>
      </c>
      <c r="H33" s="118">
        <f t="shared" si="7"/>
        <v>6.8479960241450352E-2</v>
      </c>
      <c r="I33" s="119">
        <v>6.824668332409857E-2</v>
      </c>
      <c r="J33" s="119">
        <v>6.5340344787931381E-2</v>
      </c>
      <c r="K33" s="90" t="s">
        <v>156</v>
      </c>
      <c r="L33" s="91">
        <v>44228</v>
      </c>
      <c r="M33" s="67" t="s">
        <v>45</v>
      </c>
    </row>
    <row r="34" spans="2:13" s="3" customFormat="1" ht="30" x14ac:dyDescent="0.25">
      <c r="B34" s="116" t="s">
        <v>22</v>
      </c>
      <c r="C34" s="120">
        <v>3.5341676549357083E-2</v>
      </c>
      <c r="D34" s="120">
        <v>8.6240726024301682E-3</v>
      </c>
      <c r="E34" s="120">
        <v>8.0516413050908276E-3</v>
      </c>
      <c r="F34" s="120">
        <v>1.5329582213645113E-2</v>
      </c>
      <c r="G34" s="120">
        <v>3.8426059142916079E-3</v>
      </c>
      <c r="H34" s="121">
        <v>1.2580719851166489E-2</v>
      </c>
      <c r="I34" s="122">
        <v>1.7000000000000001E-2</v>
      </c>
      <c r="J34" s="122">
        <v>1.9698259506342422E-2</v>
      </c>
      <c r="K34" s="90" t="s">
        <v>156</v>
      </c>
      <c r="L34" s="91" t="s">
        <v>163</v>
      </c>
      <c r="M34" s="64"/>
    </row>
    <row r="35" spans="2:13" s="3" customFormat="1" ht="30" x14ac:dyDescent="0.25">
      <c r="B35" s="128" t="s">
        <v>23</v>
      </c>
      <c r="C35" s="129">
        <v>3.4920634920634921E-2</v>
      </c>
      <c r="D35" s="129">
        <v>1.4727540500736377E-2</v>
      </c>
      <c r="E35" s="129">
        <v>1.7114914425427872E-2</v>
      </c>
      <c r="F35" s="129">
        <v>2.4367385192127462E-2</v>
      </c>
      <c r="G35" s="129">
        <v>6.8631408962454583E-3</v>
      </c>
      <c r="H35" s="130">
        <v>1.7348957540709177E-2</v>
      </c>
      <c r="I35" s="131">
        <v>2.4E-2</v>
      </c>
      <c r="J35" s="131">
        <v>1.7919999999999998E-2</v>
      </c>
      <c r="K35" s="94" t="s">
        <v>156</v>
      </c>
      <c r="L35" s="68">
        <v>2020</v>
      </c>
      <c r="M35" s="69"/>
    </row>
    <row r="36" spans="2:13" s="3" customFormat="1" ht="6.4" customHeight="1" x14ac:dyDescent="0.25">
      <c r="B36" s="12"/>
      <c r="C36" s="13"/>
      <c r="D36" s="13"/>
      <c r="E36" s="13"/>
      <c r="F36" s="13"/>
      <c r="G36" s="13"/>
      <c r="H36" s="13"/>
      <c r="I36" s="13"/>
      <c r="J36" s="13"/>
      <c r="K36" s="14"/>
      <c r="L36" s="15"/>
      <c r="M36" s="16"/>
    </row>
    <row r="37" spans="2:13" s="3" customFormat="1" ht="27.75" customHeight="1" x14ac:dyDescent="0.25">
      <c r="K37" s="4"/>
      <c r="L37" s="8"/>
      <c r="M37" s="11"/>
    </row>
    <row r="38" spans="2:13" s="3" customFormat="1" ht="29.25" customHeight="1" x14ac:dyDescent="0.25">
      <c r="B38" s="2"/>
      <c r="K38" s="4"/>
      <c r="L38" s="8"/>
      <c r="M38" s="11"/>
    </row>
    <row r="39" spans="2:13" s="3" customFormat="1" ht="29.25" customHeight="1" x14ac:dyDescent="0.25">
      <c r="B39" s="2"/>
      <c r="K39" s="4"/>
      <c r="L39" s="8"/>
      <c r="M39" s="11"/>
    </row>
    <row r="40" spans="2:13" s="3" customFormat="1" ht="28.5" customHeight="1" x14ac:dyDescent="0.25">
      <c r="B40" s="2"/>
      <c r="K40" s="4"/>
      <c r="L40" s="8"/>
      <c r="M40" s="11"/>
    </row>
    <row r="41" spans="2:13" s="3" customFormat="1" ht="29.25" customHeight="1" x14ac:dyDescent="0.25">
      <c r="K41" s="4"/>
      <c r="L41" s="8"/>
      <c r="M41" s="11"/>
    </row>
    <row r="42" spans="2:13" s="3" customFormat="1" ht="29.25" customHeight="1" x14ac:dyDescent="0.25">
      <c r="B42" s="2"/>
      <c r="K42" s="4"/>
      <c r="L42" s="8"/>
      <c r="M42" s="11"/>
    </row>
    <row r="43" spans="2:13" s="3" customFormat="1" ht="29.25" customHeight="1" x14ac:dyDescent="0.25">
      <c r="B43" s="2"/>
      <c r="K43" s="4"/>
      <c r="L43" s="8"/>
      <c r="M43" s="11"/>
    </row>
    <row r="44" spans="2:13" s="3" customFormat="1" ht="29.25" customHeight="1" x14ac:dyDescent="0.25">
      <c r="B44" s="2"/>
      <c r="K44" s="4"/>
      <c r="L44" s="8"/>
      <c r="M44" s="11"/>
    </row>
    <row r="45" spans="2:13" s="3" customFormat="1" ht="28.5" customHeight="1" x14ac:dyDescent="0.25">
      <c r="K45" s="4"/>
      <c r="L45" s="8"/>
      <c r="M45" s="11"/>
    </row>
    <row r="46" spans="2:13" s="3" customFormat="1" ht="28.5" customHeight="1" x14ac:dyDescent="0.25">
      <c r="B46" s="2"/>
      <c r="K46" s="4"/>
      <c r="L46" s="8"/>
      <c r="M46" s="11"/>
    </row>
    <row r="47" spans="2:13" s="3" customFormat="1" ht="28.5" customHeight="1" x14ac:dyDescent="0.25">
      <c r="B47" s="2"/>
      <c r="K47" s="4"/>
      <c r="L47" s="8"/>
      <c r="M47" s="11"/>
    </row>
    <row r="48" spans="2:13" s="3" customFormat="1" ht="29.25" customHeight="1" x14ac:dyDescent="0.25">
      <c r="K48" s="1"/>
      <c r="L48" s="6"/>
      <c r="M48" s="11"/>
    </row>
  </sheetData>
  <pageMargins left="0.70866141732283472" right="0.70866141732283472" top="0.74803149606299213" bottom="0.74803149606299213" header="0.31496062992125984" footer="0.31496062992125984"/>
  <pageSetup paperSize="9" scale="7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8"/>
  <sheetViews>
    <sheetView showGridLines="0" workbookViewId="0">
      <pane ySplit="2" topLeftCell="A3" activePane="bottomLeft" state="frozen"/>
      <selection pane="bottomLeft" activeCell="J38" sqref="J38"/>
    </sheetView>
  </sheetViews>
  <sheetFormatPr baseColWidth="10" defaultRowHeight="15" x14ac:dyDescent="0.25"/>
  <cols>
    <col min="1" max="1" width="3.28515625" customWidth="1"/>
    <col min="2" max="2" width="50" customWidth="1"/>
    <col min="3" max="7" width="10.140625" customWidth="1"/>
    <col min="8" max="8" width="11.85546875" customWidth="1"/>
    <col min="9" max="10" width="10.28515625" customWidth="1"/>
    <col min="11" max="11" width="27.42578125" style="1" customWidth="1"/>
    <col min="12" max="12" width="11.42578125" style="6"/>
    <col min="13" max="13" width="25.140625" style="11" customWidth="1"/>
  </cols>
  <sheetData>
    <row r="1" spans="2:13" x14ac:dyDescent="0.25">
      <c r="B1" s="29"/>
    </row>
    <row r="2" spans="2:13" ht="60" x14ac:dyDescent="0.25">
      <c r="B2" s="9" t="s">
        <v>2</v>
      </c>
      <c r="C2" s="5">
        <v>44</v>
      </c>
      <c r="D2" s="5">
        <v>49</v>
      </c>
      <c r="E2" s="5">
        <v>53</v>
      </c>
      <c r="F2" s="5">
        <v>72</v>
      </c>
      <c r="G2" s="5">
        <v>85</v>
      </c>
      <c r="H2" s="30" t="s">
        <v>12</v>
      </c>
      <c r="I2" s="97" t="s">
        <v>161</v>
      </c>
      <c r="J2" s="97" t="s">
        <v>122</v>
      </c>
      <c r="K2" s="10" t="s">
        <v>0</v>
      </c>
      <c r="L2" s="10" t="s">
        <v>24</v>
      </c>
      <c r="M2" s="10" t="s">
        <v>1</v>
      </c>
    </row>
    <row r="3" spans="2:13" ht="30" x14ac:dyDescent="0.25">
      <c r="B3" s="112" t="s">
        <v>37</v>
      </c>
      <c r="C3" s="70">
        <f>'Compléments-Objet'!C3</f>
        <v>29238</v>
      </c>
      <c r="D3" s="70">
        <f>'Compléments-Objet'!D3</f>
        <v>27073</v>
      </c>
      <c r="E3" s="70">
        <f>'Compléments-Objet'!E3</f>
        <v>7505</v>
      </c>
      <c r="F3" s="70">
        <f>'Compléments-Objet'!F3</f>
        <v>17029</v>
      </c>
      <c r="G3" s="70">
        <f>'Compléments-Objet'!G3</f>
        <v>15738</v>
      </c>
      <c r="H3" s="71">
        <f>'Compléments-Objet'!H3</f>
        <v>96583</v>
      </c>
      <c r="I3" s="98">
        <f>'Compléments-Objet'!I3</f>
        <v>95653</v>
      </c>
      <c r="J3" s="98">
        <f>'Démographie des asso'!J3</f>
        <v>88994</v>
      </c>
      <c r="K3" s="87" t="s">
        <v>156</v>
      </c>
      <c r="L3" s="88">
        <v>44228</v>
      </c>
      <c r="M3" s="61"/>
    </row>
    <row r="4" spans="2:13" ht="28.5" customHeight="1" x14ac:dyDescent="0.25">
      <c r="B4" s="134" t="s">
        <v>58</v>
      </c>
      <c r="C4" s="135"/>
      <c r="D4" s="135"/>
      <c r="E4" s="135"/>
      <c r="F4" s="135"/>
      <c r="G4" s="135"/>
      <c r="H4" s="135"/>
      <c r="I4" s="136"/>
      <c r="J4" s="136"/>
      <c r="K4" s="143"/>
      <c r="L4" s="144"/>
      <c r="M4" s="145"/>
    </row>
    <row r="5" spans="2:13" ht="29.1" customHeight="1" x14ac:dyDescent="0.25">
      <c r="B5" s="113" t="s">
        <v>46</v>
      </c>
      <c r="C5" s="137">
        <v>18464</v>
      </c>
      <c r="D5" s="137">
        <v>12933</v>
      </c>
      <c r="E5" s="137">
        <v>2092</v>
      </c>
      <c r="F5" s="137">
        <v>7889</v>
      </c>
      <c r="G5" s="137">
        <v>4391</v>
      </c>
      <c r="H5" s="82">
        <f>SUM(C5:G5)</f>
        <v>45769</v>
      </c>
      <c r="I5" s="103">
        <v>45336</v>
      </c>
      <c r="J5" s="103">
        <v>42368</v>
      </c>
      <c r="K5" s="87" t="s">
        <v>156</v>
      </c>
      <c r="L5" s="91">
        <v>44228</v>
      </c>
      <c r="M5" s="308" t="s">
        <v>55</v>
      </c>
    </row>
    <row r="6" spans="2:13" ht="29.1" customHeight="1" x14ac:dyDescent="0.25">
      <c r="B6" s="116" t="s">
        <v>38</v>
      </c>
      <c r="C6" s="117">
        <f>C5/C3</f>
        <v>0.63150694301935839</v>
      </c>
      <c r="D6" s="117">
        <f t="shared" ref="D6:H6" si="0">D5/D3</f>
        <v>0.47770841798101432</v>
      </c>
      <c r="E6" s="117">
        <f t="shared" si="0"/>
        <v>0.27874750166555629</v>
      </c>
      <c r="F6" s="117">
        <f t="shared" si="0"/>
        <v>0.46326854189911326</v>
      </c>
      <c r="G6" s="117">
        <f t="shared" si="0"/>
        <v>0.27900622696657773</v>
      </c>
      <c r="H6" s="159">
        <f t="shared" si="0"/>
        <v>0.47388256732551276</v>
      </c>
      <c r="I6" s="160">
        <v>0.46939937670190407</v>
      </c>
      <c r="J6" s="160">
        <v>0.48</v>
      </c>
      <c r="K6" s="87" t="s">
        <v>156</v>
      </c>
      <c r="L6" s="91">
        <v>44228</v>
      </c>
      <c r="M6" s="309"/>
    </row>
    <row r="7" spans="2:13" ht="29.1" customHeight="1" x14ac:dyDescent="0.25">
      <c r="B7" s="166" t="s">
        <v>151</v>
      </c>
      <c r="C7" s="167">
        <v>22.277508451795207</v>
      </c>
      <c r="D7" s="167">
        <v>40.706805870744169</v>
      </c>
      <c r="E7" s="167">
        <v>25.416727414103125</v>
      </c>
      <c r="F7" s="167">
        <v>32.802358410152138</v>
      </c>
      <c r="G7" s="167">
        <v>27.426608369768893</v>
      </c>
      <c r="H7" s="168">
        <v>28.088825717824182</v>
      </c>
      <c r="I7" s="195">
        <v>28.1</v>
      </c>
      <c r="J7" s="195">
        <v>26.5</v>
      </c>
      <c r="K7" s="90" t="s">
        <v>166</v>
      </c>
      <c r="L7" s="91">
        <v>44228</v>
      </c>
      <c r="M7" s="309"/>
    </row>
    <row r="8" spans="2:13" ht="29.1" customHeight="1" x14ac:dyDescent="0.25">
      <c r="B8" s="113" t="s">
        <v>47</v>
      </c>
      <c r="C8" s="137">
        <v>6745</v>
      </c>
      <c r="D8" s="137">
        <v>7865</v>
      </c>
      <c r="E8" s="137">
        <v>1373</v>
      </c>
      <c r="F8" s="137">
        <v>4323</v>
      </c>
      <c r="G8" s="137">
        <v>2093</v>
      </c>
      <c r="H8" s="82">
        <v>22399</v>
      </c>
      <c r="I8" s="103">
        <v>22164</v>
      </c>
      <c r="J8" s="103">
        <v>20605</v>
      </c>
      <c r="K8" s="87" t="s">
        <v>156</v>
      </c>
      <c r="L8" s="91">
        <v>44228</v>
      </c>
      <c r="M8" s="309"/>
    </row>
    <row r="9" spans="2:13" s="3" customFormat="1" ht="29.1" customHeight="1" x14ac:dyDescent="0.25">
      <c r="B9" s="116" t="s">
        <v>38</v>
      </c>
      <c r="C9" s="117">
        <f t="shared" ref="C9:H9" si="1">C8/C3</f>
        <v>0.23069293385320475</v>
      </c>
      <c r="D9" s="117">
        <f t="shared" si="1"/>
        <v>0.29051084105935804</v>
      </c>
      <c r="E9" s="117">
        <f t="shared" si="1"/>
        <v>0.18294470353097936</v>
      </c>
      <c r="F9" s="117">
        <f t="shared" si="1"/>
        <v>0.25386106054377827</v>
      </c>
      <c r="G9" s="117">
        <f t="shared" si="1"/>
        <v>0.13299021476680645</v>
      </c>
      <c r="H9" s="118">
        <f t="shared" si="1"/>
        <v>0.23191451911827132</v>
      </c>
      <c r="I9" s="119">
        <v>0.22948137871053911</v>
      </c>
      <c r="J9" s="119">
        <v>0.23</v>
      </c>
      <c r="K9" s="87" t="s">
        <v>156</v>
      </c>
      <c r="L9" s="91">
        <v>44228</v>
      </c>
      <c r="M9" s="309"/>
    </row>
    <row r="10" spans="2:13" s="3" customFormat="1" ht="29.1" customHeight="1" x14ac:dyDescent="0.25">
      <c r="B10" s="166" t="s">
        <v>151</v>
      </c>
      <c r="C10" s="167">
        <v>17.9257192213142</v>
      </c>
      <c r="D10" s="167">
        <v>27.769931502012568</v>
      </c>
      <c r="E10" s="167">
        <v>19.01767410936894</v>
      </c>
      <c r="F10" s="167">
        <v>25.213318791300445</v>
      </c>
      <c r="G10" s="167">
        <v>21.658595140527339</v>
      </c>
      <c r="H10" s="168">
        <v>22.403839229273522</v>
      </c>
      <c r="I10" s="194">
        <v>22.3</v>
      </c>
      <c r="J10" s="194">
        <v>20.8</v>
      </c>
      <c r="K10" s="90" t="s">
        <v>166</v>
      </c>
      <c r="L10" s="91">
        <v>44228</v>
      </c>
      <c r="M10" s="309"/>
    </row>
    <row r="11" spans="2:13" s="3" customFormat="1" ht="29.1" customHeight="1" x14ac:dyDescent="0.25">
      <c r="B11" s="127" t="s">
        <v>48</v>
      </c>
      <c r="C11" s="137">
        <v>1210</v>
      </c>
      <c r="D11" s="137">
        <v>637</v>
      </c>
      <c r="E11" s="137">
        <v>327</v>
      </c>
      <c r="F11" s="137">
        <v>1210</v>
      </c>
      <c r="G11" s="137">
        <v>1656</v>
      </c>
      <c r="H11" s="82">
        <v>5040</v>
      </c>
      <c r="I11" s="103">
        <v>4997</v>
      </c>
      <c r="J11" s="103">
        <v>4750</v>
      </c>
      <c r="K11" s="87" t="s">
        <v>156</v>
      </c>
      <c r="L11" s="91">
        <v>44228</v>
      </c>
      <c r="M11" s="309"/>
    </row>
    <row r="12" spans="2:13" s="3" customFormat="1" ht="29.1" customHeight="1" x14ac:dyDescent="0.25">
      <c r="B12" s="116" t="s">
        <v>38</v>
      </c>
      <c r="C12" s="117">
        <f t="shared" ref="C12:G12" si="2">C11/C3</f>
        <v>4.1384499623777278E-2</v>
      </c>
      <c r="D12" s="117">
        <f t="shared" si="2"/>
        <v>2.3528977209766187E-2</v>
      </c>
      <c r="E12" s="117">
        <f t="shared" si="2"/>
        <v>4.3570952698201201E-2</v>
      </c>
      <c r="F12" s="117">
        <f t="shared" si="2"/>
        <v>7.1055258676375591E-2</v>
      </c>
      <c r="G12" s="117">
        <f t="shared" si="2"/>
        <v>0.10522302706824246</v>
      </c>
      <c r="H12" s="118">
        <f>H11/H3</f>
        <v>5.218309640412909E-2</v>
      </c>
      <c r="I12" s="119">
        <v>5.1737883478458944E-2</v>
      </c>
      <c r="J12" s="119">
        <v>0.05</v>
      </c>
      <c r="K12" s="87" t="s">
        <v>156</v>
      </c>
      <c r="L12" s="91">
        <v>44228</v>
      </c>
      <c r="M12" s="309"/>
    </row>
    <row r="13" spans="2:13" s="3" customFormat="1" ht="29.1" customHeight="1" x14ac:dyDescent="0.25">
      <c r="B13" s="166" t="s">
        <v>151</v>
      </c>
      <c r="C13" s="167">
        <v>19.877776317518727</v>
      </c>
      <c r="D13" s="167">
        <v>28.225806451612904</v>
      </c>
      <c r="E13" s="167">
        <v>21.8</v>
      </c>
      <c r="F13" s="167">
        <v>27.418368040606378</v>
      </c>
      <c r="G13" s="167">
        <v>20.068105527211916</v>
      </c>
      <c r="H13" s="168">
        <v>22.391043582566972</v>
      </c>
      <c r="I13" s="194">
        <v>22.3</v>
      </c>
      <c r="J13" s="194">
        <v>21.2</v>
      </c>
      <c r="K13" s="90" t="s">
        <v>166</v>
      </c>
      <c r="L13" s="91">
        <v>44228</v>
      </c>
      <c r="M13" s="309"/>
    </row>
    <row r="14" spans="2:13" s="3" customFormat="1" ht="29.1" customHeight="1" x14ac:dyDescent="0.25">
      <c r="B14" s="127" t="s">
        <v>49</v>
      </c>
      <c r="C14" s="137">
        <v>1144</v>
      </c>
      <c r="D14" s="137">
        <v>411</v>
      </c>
      <c r="E14" s="137">
        <v>633</v>
      </c>
      <c r="F14" s="137">
        <v>474</v>
      </c>
      <c r="G14" s="137">
        <v>1219</v>
      </c>
      <c r="H14" s="82">
        <v>3881</v>
      </c>
      <c r="I14" s="103">
        <v>3846</v>
      </c>
      <c r="J14" s="103">
        <v>3701</v>
      </c>
      <c r="K14" s="87" t="s">
        <v>156</v>
      </c>
      <c r="L14" s="91">
        <v>44228</v>
      </c>
      <c r="M14" s="309"/>
    </row>
    <row r="15" spans="2:13" s="3" customFormat="1" ht="29.1" customHeight="1" x14ac:dyDescent="0.25">
      <c r="B15" s="116" t="s">
        <v>38</v>
      </c>
      <c r="C15" s="117">
        <f t="shared" ref="C15:H15" si="3">C14/C3</f>
        <v>3.9127163280662153E-2</v>
      </c>
      <c r="D15" s="117">
        <f t="shared" si="3"/>
        <v>1.5181176818232186E-2</v>
      </c>
      <c r="E15" s="117">
        <f t="shared" si="3"/>
        <v>8.4343770819453698E-2</v>
      </c>
      <c r="F15" s="117">
        <f t="shared" si="3"/>
        <v>2.7834869927770275E-2</v>
      </c>
      <c r="G15" s="117">
        <f t="shared" si="3"/>
        <v>7.7455839369678481E-2</v>
      </c>
      <c r="H15" s="118">
        <f t="shared" si="3"/>
        <v>4.0183054988973212E-2</v>
      </c>
      <c r="I15" s="119">
        <v>3.9820672375055655E-2</v>
      </c>
      <c r="J15" s="119">
        <v>0.04</v>
      </c>
      <c r="K15" s="87" t="s">
        <v>156</v>
      </c>
      <c r="L15" s="91">
        <v>44228</v>
      </c>
      <c r="M15" s="309"/>
    </row>
    <row r="16" spans="2:13" s="3" customFormat="1" ht="29.1" customHeight="1" x14ac:dyDescent="0.25">
      <c r="B16" s="166" t="s">
        <v>151</v>
      </c>
      <c r="C16" s="167">
        <v>19.999300723750917</v>
      </c>
      <c r="D16" s="167">
        <v>23.520659265194002</v>
      </c>
      <c r="E16" s="167">
        <v>24.804075235109718</v>
      </c>
      <c r="F16" s="167">
        <v>31.807811032076231</v>
      </c>
      <c r="G16" s="167">
        <v>21.898072466631934</v>
      </c>
      <c r="H16" s="168">
        <v>22.72713963634234</v>
      </c>
      <c r="I16" s="194">
        <v>22.7</v>
      </c>
      <c r="J16" s="194">
        <v>23</v>
      </c>
      <c r="K16" s="90" t="s">
        <v>166</v>
      </c>
      <c r="L16" s="91">
        <v>44228</v>
      </c>
      <c r="M16" s="309"/>
    </row>
    <row r="17" spans="2:13" s="3" customFormat="1" ht="29.1" customHeight="1" x14ac:dyDescent="0.25">
      <c r="B17" s="127" t="s">
        <v>50</v>
      </c>
      <c r="C17" s="137">
        <v>199</v>
      </c>
      <c r="D17" s="137" t="s">
        <v>35</v>
      </c>
      <c r="E17" s="137">
        <v>372</v>
      </c>
      <c r="F17" s="137">
        <v>57</v>
      </c>
      <c r="G17" s="137">
        <v>96</v>
      </c>
      <c r="H17" s="82">
        <v>724</v>
      </c>
      <c r="I17" s="103">
        <v>718</v>
      </c>
      <c r="J17" s="103">
        <v>702</v>
      </c>
      <c r="K17" s="87" t="s">
        <v>156</v>
      </c>
      <c r="L17" s="91">
        <v>44228</v>
      </c>
      <c r="M17" s="309"/>
    </row>
    <row r="18" spans="2:13" s="3" customFormat="1" ht="29.1" customHeight="1" x14ac:dyDescent="0.25">
      <c r="B18" s="116" t="s">
        <v>38</v>
      </c>
      <c r="C18" s="117">
        <f>C17/C3</f>
        <v>6.8062110951501468E-3</v>
      </c>
      <c r="D18" s="117">
        <v>0</v>
      </c>
      <c r="E18" s="117">
        <f>E17/E3</f>
        <v>4.9566955363091275E-2</v>
      </c>
      <c r="F18" s="117">
        <f>F17/F3</f>
        <v>3.3472311938457923E-3</v>
      </c>
      <c r="G18" s="117">
        <f>G17/G3</f>
        <v>6.0998856271444911E-3</v>
      </c>
      <c r="H18" s="159">
        <f>H17/H3</f>
        <v>7.4961432136090205E-3</v>
      </c>
      <c r="I18" s="160">
        <v>7.4340204797945812E-3</v>
      </c>
      <c r="J18" s="160">
        <v>0.01</v>
      </c>
      <c r="K18" s="87" t="s">
        <v>156</v>
      </c>
      <c r="L18" s="91">
        <v>44228</v>
      </c>
      <c r="M18" s="309"/>
    </row>
    <row r="19" spans="2:13" s="3" customFormat="1" ht="29.1" customHeight="1" x14ac:dyDescent="0.25">
      <c r="B19" s="166" t="s">
        <v>151</v>
      </c>
      <c r="C19" s="167">
        <v>15.954461637136214</v>
      </c>
      <c r="D19" s="169" t="s">
        <v>35</v>
      </c>
      <c r="E19" s="167">
        <v>27.29073435551317</v>
      </c>
      <c r="F19" s="167">
        <v>28.686462003019628</v>
      </c>
      <c r="G19" s="167">
        <v>16.194331983805668</v>
      </c>
      <c r="H19" s="168">
        <v>21.282224639172227</v>
      </c>
      <c r="I19" s="194">
        <v>21.1</v>
      </c>
      <c r="J19" s="194">
        <v>19.5</v>
      </c>
      <c r="K19" s="90" t="s">
        <v>166</v>
      </c>
      <c r="L19" s="91">
        <v>44228</v>
      </c>
      <c r="M19" s="309"/>
    </row>
    <row r="20" spans="2:13" s="3" customFormat="1" ht="29.1" customHeight="1" x14ac:dyDescent="0.25">
      <c r="B20" s="127" t="s">
        <v>51</v>
      </c>
      <c r="C20" s="137">
        <v>609</v>
      </c>
      <c r="D20" s="137">
        <v>3408</v>
      </c>
      <c r="E20" s="137">
        <v>487</v>
      </c>
      <c r="F20" s="137">
        <v>1026</v>
      </c>
      <c r="G20" s="137">
        <v>1871</v>
      </c>
      <c r="H20" s="82">
        <v>7401</v>
      </c>
      <c r="I20" s="103">
        <v>7304</v>
      </c>
      <c r="J20" s="103">
        <v>6352</v>
      </c>
      <c r="K20" s="87" t="s">
        <v>156</v>
      </c>
      <c r="L20" s="91">
        <v>44228</v>
      </c>
      <c r="M20" s="309"/>
    </row>
    <row r="21" spans="2:13" s="3" customFormat="1" ht="29.1" customHeight="1" x14ac:dyDescent="0.25">
      <c r="B21" s="116" t="s">
        <v>38</v>
      </c>
      <c r="C21" s="117">
        <f t="shared" ref="C21:H21" si="4">C20/C3</f>
        <v>2.0829058075107737E-2</v>
      </c>
      <c r="D21" s="117">
        <f t="shared" si="4"/>
        <v>0.12588187493074279</v>
      </c>
      <c r="E21" s="117">
        <f t="shared" si="4"/>
        <v>6.4890073284477018E-2</v>
      </c>
      <c r="F21" s="117">
        <f t="shared" si="4"/>
        <v>6.0250161489224262E-2</v>
      </c>
      <c r="G21" s="117">
        <f t="shared" si="4"/>
        <v>0.11888422925403482</v>
      </c>
      <c r="H21" s="159">
        <f t="shared" si="4"/>
        <v>7.6628392160110997E-2</v>
      </c>
      <c r="I21" s="160">
        <v>7.5624074630110893E-2</v>
      </c>
      <c r="J21" s="160">
        <v>7.0000000000000007E-2</v>
      </c>
      <c r="K21" s="87" t="s">
        <v>156</v>
      </c>
      <c r="L21" s="91">
        <v>44228</v>
      </c>
      <c r="M21" s="309"/>
    </row>
    <row r="22" spans="2:13" s="3" customFormat="1" ht="29.1" customHeight="1" x14ac:dyDescent="0.25">
      <c r="B22" s="166" t="s">
        <v>151</v>
      </c>
      <c r="C22" s="167">
        <v>19.8351952577924</v>
      </c>
      <c r="D22" s="169">
        <v>30.33512839912769</v>
      </c>
      <c r="E22" s="167">
        <v>26.512058359192118</v>
      </c>
      <c r="F22" s="167">
        <v>36.337878519567916</v>
      </c>
      <c r="G22" s="167">
        <v>24.59803057991402</v>
      </c>
      <c r="H22" s="168">
        <v>27.853150932389969</v>
      </c>
      <c r="I22" s="194">
        <v>27.4</v>
      </c>
      <c r="J22" s="194">
        <v>24</v>
      </c>
      <c r="K22" s="90" t="s">
        <v>166</v>
      </c>
      <c r="L22" s="91">
        <v>44228</v>
      </c>
      <c r="M22" s="309"/>
    </row>
    <row r="23" spans="2:13" s="3" customFormat="1" ht="29.1" customHeight="1" x14ac:dyDescent="0.25">
      <c r="B23" s="127" t="s">
        <v>52</v>
      </c>
      <c r="C23" s="137">
        <v>0</v>
      </c>
      <c r="D23" s="137">
        <v>0</v>
      </c>
      <c r="E23" s="137">
        <v>44</v>
      </c>
      <c r="F23" s="137">
        <v>38</v>
      </c>
      <c r="G23" s="137">
        <v>0</v>
      </c>
      <c r="H23" s="82">
        <v>82</v>
      </c>
      <c r="I23" s="103">
        <v>82</v>
      </c>
      <c r="J23" s="103">
        <v>81</v>
      </c>
      <c r="K23" s="87" t="s">
        <v>156</v>
      </c>
      <c r="L23" s="91">
        <v>44228</v>
      </c>
      <c r="M23" s="309"/>
    </row>
    <row r="24" spans="2:13" s="3" customFormat="1" ht="29.1" customHeight="1" x14ac:dyDescent="0.25">
      <c r="B24" s="116" t="s">
        <v>38</v>
      </c>
      <c r="C24" s="81">
        <v>0</v>
      </c>
      <c r="D24" s="81">
        <v>0</v>
      </c>
      <c r="E24" s="123">
        <f>E23/E3</f>
        <v>5.8627581612258495E-3</v>
      </c>
      <c r="F24" s="123">
        <f>F23/F3</f>
        <v>2.2314874625638617E-3</v>
      </c>
      <c r="G24" s="81">
        <v>0</v>
      </c>
      <c r="H24" s="159">
        <f>H23/H3</f>
        <v>8.4901069546400505E-4</v>
      </c>
      <c r="I24" s="160">
        <v>8.4901069546400505E-4</v>
      </c>
      <c r="J24" s="160">
        <v>0</v>
      </c>
      <c r="K24" s="87" t="s">
        <v>156</v>
      </c>
      <c r="L24" s="91">
        <v>44228</v>
      </c>
      <c r="M24" s="309"/>
    </row>
    <row r="25" spans="2:13" s="3" customFormat="1" ht="29.1" customHeight="1" x14ac:dyDescent="0.25">
      <c r="B25" s="166" t="s">
        <v>151</v>
      </c>
      <c r="C25" s="81"/>
      <c r="D25" s="81"/>
      <c r="E25" s="167">
        <v>28.720626631853786</v>
      </c>
      <c r="F25" s="167">
        <v>25.232403718459494</v>
      </c>
      <c r="G25" s="81"/>
      <c r="H25" s="168">
        <v>26.991441737985518</v>
      </c>
      <c r="I25" s="194">
        <v>26.9</v>
      </c>
      <c r="J25" s="194">
        <v>26.5</v>
      </c>
      <c r="K25" s="90" t="s">
        <v>166</v>
      </c>
      <c r="L25" s="91">
        <v>44228</v>
      </c>
      <c r="M25" s="309"/>
    </row>
    <row r="26" spans="2:13" s="3" customFormat="1" ht="29.1" customHeight="1" x14ac:dyDescent="0.25">
      <c r="B26" s="127" t="s">
        <v>53</v>
      </c>
      <c r="C26" s="137">
        <v>865</v>
      </c>
      <c r="D26" s="137">
        <v>1373</v>
      </c>
      <c r="E26" s="137">
        <v>1141</v>
      </c>
      <c r="F26" s="137">
        <v>1533</v>
      </c>
      <c r="G26" s="137">
        <v>3507</v>
      </c>
      <c r="H26" s="82">
        <v>8419</v>
      </c>
      <c r="I26" s="103">
        <v>8349</v>
      </c>
      <c r="J26" s="103">
        <v>7788</v>
      </c>
      <c r="K26" s="87" t="s">
        <v>156</v>
      </c>
      <c r="L26" s="91">
        <v>44228</v>
      </c>
      <c r="M26" s="309"/>
    </row>
    <row r="27" spans="2:13" s="3" customFormat="1" ht="29.1" customHeight="1" x14ac:dyDescent="0.25">
      <c r="B27" s="116" t="s">
        <v>38</v>
      </c>
      <c r="C27" s="117">
        <f t="shared" ref="C27:H27" si="5">C26/C3</f>
        <v>2.9584786921130035E-2</v>
      </c>
      <c r="D27" s="117">
        <f t="shared" si="5"/>
        <v>5.0714734237062756E-2</v>
      </c>
      <c r="E27" s="117">
        <f t="shared" si="5"/>
        <v>0.15203197868087942</v>
      </c>
      <c r="F27" s="117">
        <f t="shared" si="5"/>
        <v>9.0022902108168421E-2</v>
      </c>
      <c r="G27" s="117">
        <f t="shared" si="5"/>
        <v>0.22283644681662218</v>
      </c>
      <c r="H27" s="118">
        <f t="shared" si="5"/>
        <v>8.7168549330627537E-2</v>
      </c>
      <c r="I27" s="119">
        <v>8.6443784102792423E-2</v>
      </c>
      <c r="J27" s="119">
        <v>0.09</v>
      </c>
      <c r="K27" s="87" t="s">
        <v>156</v>
      </c>
      <c r="L27" s="91">
        <v>44228</v>
      </c>
      <c r="M27" s="309"/>
    </row>
    <row r="28" spans="2:13" s="3" customFormat="1" ht="29.1" customHeight="1" x14ac:dyDescent="0.25">
      <c r="B28" s="166" t="s">
        <v>151</v>
      </c>
      <c r="C28" s="167">
        <v>18.7395740808943</v>
      </c>
      <c r="D28" s="167">
        <v>26.618328454275797</v>
      </c>
      <c r="E28" s="167">
        <v>27.262735353149193</v>
      </c>
      <c r="F28" s="167">
        <v>30.72328997735335</v>
      </c>
      <c r="G28" s="167">
        <v>21.818656911418866</v>
      </c>
      <c r="H28" s="168">
        <v>24.038969456603365</v>
      </c>
      <c r="I28" s="194">
        <v>23.9</v>
      </c>
      <c r="J28" s="194">
        <v>21.9</v>
      </c>
      <c r="K28" s="90" t="s">
        <v>166</v>
      </c>
      <c r="L28" s="91">
        <v>44228</v>
      </c>
      <c r="M28" s="309"/>
    </row>
    <row r="29" spans="2:13" s="3" customFormat="1" ht="29.1" customHeight="1" x14ac:dyDescent="0.25">
      <c r="B29" s="127" t="s">
        <v>54</v>
      </c>
      <c r="C29" s="137">
        <v>0</v>
      </c>
      <c r="D29" s="137">
        <v>445</v>
      </c>
      <c r="E29" s="137">
        <v>1036</v>
      </c>
      <c r="F29" s="137">
        <v>477</v>
      </c>
      <c r="G29" s="137">
        <v>904</v>
      </c>
      <c r="H29" s="82">
        <v>2862</v>
      </c>
      <c r="I29" s="103">
        <v>2851</v>
      </c>
      <c r="J29" s="103">
        <v>2642</v>
      </c>
      <c r="K29" s="87" t="s">
        <v>156</v>
      </c>
      <c r="L29" s="91">
        <v>44228</v>
      </c>
      <c r="M29" s="309"/>
    </row>
    <row r="30" spans="2:13" s="3" customFormat="1" ht="29.1" customHeight="1" x14ac:dyDescent="0.25">
      <c r="B30" s="116" t="s">
        <v>38</v>
      </c>
      <c r="C30" s="81">
        <v>0</v>
      </c>
      <c r="D30" s="117">
        <f>D29/D3</f>
        <v>1.6437040593949691E-2</v>
      </c>
      <c r="E30" s="117">
        <f>E29/E3</f>
        <v>0.13804130579613591</v>
      </c>
      <c r="F30" s="117">
        <f>F29/F3</f>
        <v>2.8011039990604263E-2</v>
      </c>
      <c r="G30" s="117">
        <f>G29/G3</f>
        <v>5.7440589655610622E-2</v>
      </c>
      <c r="H30" s="118">
        <f>H29/H3</f>
        <v>2.963254402948759E-2</v>
      </c>
      <c r="I30" s="119">
        <v>2.9518652350827786E-2</v>
      </c>
      <c r="J30" s="119">
        <v>0.03</v>
      </c>
      <c r="K30" s="87" t="s">
        <v>156</v>
      </c>
      <c r="L30" s="91">
        <v>44228</v>
      </c>
      <c r="M30" s="309"/>
    </row>
    <row r="31" spans="2:13" s="3" customFormat="1" ht="29.1" customHeight="1" x14ac:dyDescent="0.25">
      <c r="B31" s="166" t="s">
        <v>151</v>
      </c>
      <c r="C31" s="81">
        <v>0</v>
      </c>
      <c r="D31" s="167">
        <v>40.513474144209766</v>
      </c>
      <c r="E31" s="167">
        <v>28.329231610609789</v>
      </c>
      <c r="F31" s="167">
        <v>35.932203389830512</v>
      </c>
      <c r="G31" s="167">
        <v>21.348951445305122</v>
      </c>
      <c r="H31" s="168">
        <v>27.739815649443166</v>
      </c>
      <c r="I31" s="194">
        <v>27.6</v>
      </c>
      <c r="J31" s="194">
        <v>25.5</v>
      </c>
      <c r="K31" s="90" t="s">
        <v>166</v>
      </c>
      <c r="L31" s="91">
        <v>44228</v>
      </c>
      <c r="M31" s="310"/>
    </row>
    <row r="32" spans="2:13" s="3" customFormat="1" ht="27.95" customHeight="1" x14ac:dyDescent="0.25">
      <c r="B32" s="138" t="s">
        <v>56</v>
      </c>
      <c r="C32" s="139"/>
      <c r="D32" s="139"/>
      <c r="E32" s="139"/>
      <c r="F32" s="139"/>
      <c r="G32" s="139"/>
      <c r="H32" s="139"/>
      <c r="I32" s="140"/>
      <c r="J32" s="140"/>
      <c r="K32" s="143"/>
      <c r="L32" s="144"/>
      <c r="M32" s="145"/>
    </row>
    <row r="33" spans="2:13" s="3" customFormat="1" ht="29.1" customHeight="1" x14ac:dyDescent="0.25">
      <c r="B33" s="127" t="s">
        <v>57</v>
      </c>
      <c r="C33" s="137">
        <v>1205</v>
      </c>
      <c r="D33" s="137">
        <v>3846</v>
      </c>
      <c r="E33" s="137">
        <v>3178</v>
      </c>
      <c r="F33" s="137">
        <v>4794</v>
      </c>
      <c r="G33" s="137">
        <v>1909</v>
      </c>
      <c r="H33" s="82">
        <v>14932</v>
      </c>
      <c r="I33" s="103">
        <v>14849</v>
      </c>
      <c r="J33" s="103">
        <v>14162</v>
      </c>
      <c r="K33" s="87" t="s">
        <v>156</v>
      </c>
      <c r="L33" s="91">
        <v>44228</v>
      </c>
      <c r="M33" s="64"/>
    </row>
    <row r="34" spans="2:13" s="3" customFormat="1" ht="29.1" customHeight="1" x14ac:dyDescent="0.25">
      <c r="B34" s="116" t="s">
        <v>59</v>
      </c>
      <c r="C34" s="117">
        <f>C33/$H$33</f>
        <v>8.0699169568711496E-2</v>
      </c>
      <c r="D34" s="117">
        <f t="shared" ref="D34:H34" si="6">D33/$H$33</f>
        <v>0.25756763996785426</v>
      </c>
      <c r="E34" s="117">
        <f t="shared" si="6"/>
        <v>0.21283150281275115</v>
      </c>
      <c r="F34" s="117">
        <f t="shared" si="6"/>
        <v>0.32105545137958746</v>
      </c>
      <c r="G34" s="117">
        <f>G33/$H$33</f>
        <v>0.12784623627109562</v>
      </c>
      <c r="H34" s="118">
        <f t="shared" si="6"/>
        <v>1</v>
      </c>
      <c r="I34" s="163" t="s">
        <v>35</v>
      </c>
      <c r="J34" s="163" t="s">
        <v>35</v>
      </c>
      <c r="K34" s="87" t="s">
        <v>156</v>
      </c>
      <c r="L34" s="91">
        <v>44228</v>
      </c>
      <c r="M34" s="64"/>
    </row>
    <row r="35" spans="2:13" s="3" customFormat="1" ht="29.1" customHeight="1" x14ac:dyDescent="0.25">
      <c r="B35" s="128" t="s">
        <v>38</v>
      </c>
      <c r="C35" s="141">
        <f>C33/C3</f>
        <v>4.1213489294753401E-2</v>
      </c>
      <c r="D35" s="141">
        <f t="shared" ref="D35:H35" si="7">D33/D3</f>
        <v>0.14206035533557418</v>
      </c>
      <c r="E35" s="141">
        <f t="shared" si="7"/>
        <v>0.42345103264490341</v>
      </c>
      <c r="F35" s="141">
        <f t="shared" si="7"/>
        <v>0.28151976040871457</v>
      </c>
      <c r="G35" s="141">
        <f t="shared" si="7"/>
        <v>0.12129876731477951</v>
      </c>
      <c r="H35" s="142">
        <f t="shared" si="7"/>
        <v>0.1546027768862015</v>
      </c>
      <c r="I35" s="161">
        <v>0.15374341240176842</v>
      </c>
      <c r="J35" s="161">
        <v>0.16</v>
      </c>
      <c r="K35" s="87" t="s">
        <v>156</v>
      </c>
      <c r="L35" s="146">
        <v>44228</v>
      </c>
      <c r="M35" s="69"/>
    </row>
    <row r="36" spans="2:13" s="3" customFormat="1" ht="29.1" customHeight="1" x14ac:dyDescent="0.25">
      <c r="B36" s="235" t="s">
        <v>151</v>
      </c>
      <c r="C36" s="236">
        <v>19.954295555408358</v>
      </c>
      <c r="D36" s="237">
        <v>28.728291316526612</v>
      </c>
      <c r="E36" s="236">
        <v>25.319682906425527</v>
      </c>
      <c r="F36" s="236">
        <v>31.036357986326909</v>
      </c>
      <c r="G36" s="236">
        <v>22.02938020009924</v>
      </c>
      <c r="H36" s="238">
        <v>26.621548621052987</v>
      </c>
      <c r="I36" s="239">
        <v>26.4</v>
      </c>
      <c r="J36" s="239">
        <v>25.1</v>
      </c>
      <c r="K36" s="90" t="s">
        <v>166</v>
      </c>
      <c r="L36" s="146">
        <v>44228</v>
      </c>
      <c r="M36" s="164"/>
    </row>
    <row r="37" spans="2:13" s="3" customFormat="1" ht="6.4" customHeight="1" x14ac:dyDescent="0.25">
      <c r="B37" s="240"/>
      <c r="C37" s="241"/>
      <c r="D37" s="241"/>
      <c r="E37" s="241"/>
      <c r="F37" s="241"/>
      <c r="G37" s="241"/>
      <c r="H37" s="241"/>
      <c r="I37" s="241"/>
      <c r="J37" s="241"/>
      <c r="K37" s="242"/>
      <c r="L37" s="233"/>
      <c r="M37" s="234"/>
    </row>
    <row r="38" spans="2:13" s="3" customFormat="1" ht="27.75" customHeight="1" x14ac:dyDescent="0.25">
      <c r="K38" s="4"/>
      <c r="L38" s="8"/>
      <c r="M38" s="11"/>
    </row>
  </sheetData>
  <mergeCells count="1">
    <mergeCell ref="M5:M31"/>
  </mergeCells>
  <pageMargins left="0.70866141732283472" right="0.70866141732283472" top="0.74803149606299213" bottom="0.74803149606299213" header="0.31496062992125984" footer="0.31496062992125984"/>
  <pageSetup paperSize="9" scale="7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6"/>
  <sheetViews>
    <sheetView workbookViewId="0">
      <selection activeCell="A16" sqref="A16"/>
    </sheetView>
  </sheetViews>
  <sheetFormatPr baseColWidth="10" defaultRowHeight="15" x14ac:dyDescent="0.25"/>
  <cols>
    <col min="1" max="1" width="45" customWidth="1"/>
    <col min="2" max="6" width="15.28515625" customWidth="1"/>
  </cols>
  <sheetData>
    <row r="1" spans="1:6" ht="15.75" thickBot="1" x14ac:dyDescent="0.3">
      <c r="A1" s="311" t="s">
        <v>172</v>
      </c>
      <c r="B1" s="312"/>
      <c r="C1" s="312"/>
      <c r="D1" s="312"/>
      <c r="E1" s="312"/>
      <c r="F1" s="313"/>
    </row>
    <row r="2" spans="1:6" x14ac:dyDescent="0.25">
      <c r="A2" s="261"/>
      <c r="B2" s="262">
        <v>2019</v>
      </c>
      <c r="C2" s="262">
        <v>2018</v>
      </c>
      <c r="D2" s="263">
        <v>2017</v>
      </c>
      <c r="E2" s="264">
        <v>2016</v>
      </c>
      <c r="F2" s="265">
        <v>2015</v>
      </c>
    </row>
    <row r="3" spans="1:6" x14ac:dyDescent="0.25">
      <c r="A3" s="266" t="s">
        <v>173</v>
      </c>
      <c r="B3" s="267">
        <v>88229322.980000004</v>
      </c>
      <c r="C3" s="267">
        <v>84177571.800000012</v>
      </c>
      <c r="D3" s="268">
        <v>83976366.379999995</v>
      </c>
      <c r="E3" s="269">
        <v>81154859.989999995</v>
      </c>
      <c r="F3" s="270">
        <v>60051377.750000022</v>
      </c>
    </row>
    <row r="4" spans="1:6" x14ac:dyDescent="0.25">
      <c r="A4" s="271" t="s">
        <v>174</v>
      </c>
      <c r="B4" s="267">
        <v>3012729.98</v>
      </c>
      <c r="C4" s="267">
        <v>3137752.9600000004</v>
      </c>
      <c r="D4" s="268">
        <v>2860325.8900000006</v>
      </c>
      <c r="E4" s="269">
        <v>3093922.2100000004</v>
      </c>
      <c r="F4" s="270">
        <v>2768625.810000001</v>
      </c>
    </row>
    <row r="5" spans="1:6" x14ac:dyDescent="0.25">
      <c r="A5" s="266" t="s">
        <v>26</v>
      </c>
      <c r="B5" s="267">
        <v>23320292.949999992</v>
      </c>
      <c r="C5" s="267">
        <v>23642881.000000011</v>
      </c>
      <c r="D5" s="268">
        <v>23145838.79000001</v>
      </c>
      <c r="E5" s="269">
        <v>20145864.170000002</v>
      </c>
      <c r="F5" s="270">
        <v>17901290.579999998</v>
      </c>
    </row>
    <row r="6" spans="1:6" x14ac:dyDescent="0.25">
      <c r="A6" s="266" t="s">
        <v>27</v>
      </c>
      <c r="B6" s="267">
        <v>16527380.120000001</v>
      </c>
      <c r="C6" s="267">
        <v>14032779.790000003</v>
      </c>
      <c r="D6" s="268">
        <v>13604472.27</v>
      </c>
      <c r="E6" s="269">
        <v>12915627.639999997</v>
      </c>
      <c r="F6" s="270">
        <v>11778937.000000002</v>
      </c>
    </row>
    <row r="7" spans="1:6" x14ac:dyDescent="0.25">
      <c r="A7" s="266" t="s">
        <v>175</v>
      </c>
      <c r="B7" s="267">
        <v>33922146.43</v>
      </c>
      <c r="C7" s="267">
        <v>12019225.68</v>
      </c>
      <c r="D7" s="268">
        <v>9309129</v>
      </c>
      <c r="E7" s="269">
        <v>13839632.199999999</v>
      </c>
      <c r="F7" s="270">
        <v>18668430.009999998</v>
      </c>
    </row>
    <row r="8" spans="1:6" x14ac:dyDescent="0.25">
      <c r="A8" s="266" t="s">
        <v>176</v>
      </c>
      <c r="B8" s="267">
        <v>2800672</v>
      </c>
      <c r="C8" s="267">
        <v>2542881</v>
      </c>
      <c r="D8" s="268">
        <v>261236</v>
      </c>
      <c r="E8" s="269"/>
      <c r="F8" s="270"/>
    </row>
    <row r="9" spans="1:6" x14ac:dyDescent="0.25">
      <c r="A9" s="266" t="s">
        <v>177</v>
      </c>
      <c r="B9" s="267">
        <v>2416633</v>
      </c>
      <c r="C9" s="267">
        <v>5109815</v>
      </c>
      <c r="D9" s="268">
        <v>5643279</v>
      </c>
      <c r="E9" s="269"/>
      <c r="F9" s="270"/>
    </row>
    <row r="10" spans="1:6" x14ac:dyDescent="0.25">
      <c r="A10" s="266" t="s">
        <v>178</v>
      </c>
      <c r="B10" s="267">
        <v>772787</v>
      </c>
      <c r="C10" s="267">
        <v>2705549.46</v>
      </c>
      <c r="D10" s="268">
        <v>2061669.62</v>
      </c>
      <c r="E10" s="269"/>
      <c r="F10" s="270"/>
    </row>
    <row r="11" spans="1:6" x14ac:dyDescent="0.25">
      <c r="A11" s="266" t="s">
        <v>179</v>
      </c>
      <c r="B11" s="267">
        <v>1479605</v>
      </c>
      <c r="C11" s="267">
        <v>6917408.9800000004</v>
      </c>
      <c r="D11" s="268">
        <v>5754619.4299999997</v>
      </c>
      <c r="E11" s="269"/>
      <c r="F11" s="270"/>
    </row>
    <row r="12" spans="1:6" x14ac:dyDescent="0.25">
      <c r="A12" s="266" t="s">
        <v>180</v>
      </c>
      <c r="B12" s="267">
        <v>916776</v>
      </c>
      <c r="C12" s="267">
        <v>4266875.9399999995</v>
      </c>
      <c r="D12" s="268">
        <v>3835094.96</v>
      </c>
      <c r="E12" s="269"/>
      <c r="F12" s="270"/>
    </row>
    <row r="13" spans="1:6" x14ac:dyDescent="0.25">
      <c r="A13" s="266" t="s">
        <v>181</v>
      </c>
      <c r="B13" s="267">
        <v>270790</v>
      </c>
      <c r="C13" s="267">
        <v>570547</v>
      </c>
      <c r="D13" s="268">
        <v>131437</v>
      </c>
      <c r="E13" s="269"/>
      <c r="F13" s="270"/>
    </row>
    <row r="14" spans="1:6" x14ac:dyDescent="0.25">
      <c r="A14" s="266" t="s">
        <v>182</v>
      </c>
      <c r="B14" s="267">
        <v>1301842.1499999999</v>
      </c>
      <c r="C14" s="267">
        <v>1340850.2899999998</v>
      </c>
      <c r="D14" s="268">
        <v>17458</v>
      </c>
      <c r="E14" s="269"/>
      <c r="F14" s="270"/>
    </row>
    <row r="15" spans="1:6" ht="15.75" thickBot="1" x14ac:dyDescent="0.3">
      <c r="A15" s="272" t="s">
        <v>183</v>
      </c>
      <c r="B15" s="273">
        <v>174970977.60999998</v>
      </c>
      <c r="C15" s="273">
        <v>160464138.90000004</v>
      </c>
      <c r="D15" s="274">
        <v>150600926.34</v>
      </c>
      <c r="E15" s="275">
        <v>131149906.20999999</v>
      </c>
      <c r="F15" s="276">
        <v>111168661.15000001</v>
      </c>
    </row>
    <row r="16" spans="1:6" x14ac:dyDescent="0.25">
      <c r="A16" s="277" t="s">
        <v>184</v>
      </c>
    </row>
    <row r="17" spans="1:6" ht="15.75" thickBot="1" x14ac:dyDescent="0.3">
      <c r="A17" s="278"/>
    </row>
    <row r="18" spans="1:6" ht="15.75" thickBot="1" x14ac:dyDescent="0.3">
      <c r="A18" s="311" t="s">
        <v>185</v>
      </c>
      <c r="B18" s="312"/>
      <c r="C18" s="312"/>
      <c r="D18" s="312"/>
      <c r="E18" s="312"/>
      <c r="F18" s="313"/>
    </row>
    <row r="19" spans="1:6" ht="15.75" thickBot="1" x14ac:dyDescent="0.3">
      <c r="A19" s="279"/>
      <c r="B19" s="280">
        <v>2019</v>
      </c>
      <c r="C19" s="280">
        <v>2018</v>
      </c>
      <c r="D19" s="281">
        <v>2017</v>
      </c>
      <c r="E19" s="280">
        <v>2016</v>
      </c>
      <c r="F19" s="280">
        <v>2015</v>
      </c>
    </row>
    <row r="20" spans="1:6" x14ac:dyDescent="0.25">
      <c r="A20" s="282" t="s">
        <v>186</v>
      </c>
      <c r="B20" s="283">
        <v>88229322.980000004</v>
      </c>
      <c r="C20" s="283">
        <v>84177571.800000012</v>
      </c>
      <c r="D20" s="284">
        <v>83976366.379999995</v>
      </c>
      <c r="E20" s="283">
        <v>81154859.989999995</v>
      </c>
      <c r="F20" s="283">
        <v>60051377.750000022</v>
      </c>
    </row>
    <row r="21" spans="1:6" x14ac:dyDescent="0.25">
      <c r="A21" s="285" t="s">
        <v>187</v>
      </c>
      <c r="B21" s="267">
        <v>3794668.4</v>
      </c>
      <c r="C21" s="267">
        <v>3681227.7399999998</v>
      </c>
      <c r="D21" s="286">
        <v>2131737.9</v>
      </c>
      <c r="E21" s="267"/>
      <c r="F21" s="267"/>
    </row>
    <row r="22" spans="1:6" x14ac:dyDescent="0.25">
      <c r="A22" s="285" t="s">
        <v>188</v>
      </c>
      <c r="B22" s="267">
        <v>33206052.160000004</v>
      </c>
      <c r="C22" s="267">
        <v>37757489.149999999</v>
      </c>
      <c r="D22" s="286">
        <v>31810271.359999996</v>
      </c>
      <c r="E22" s="267"/>
      <c r="F22" s="267"/>
    </row>
    <row r="23" spans="1:6" x14ac:dyDescent="0.25">
      <c r="A23" s="285" t="s">
        <v>189</v>
      </c>
      <c r="B23" s="267">
        <v>18339537.460000005</v>
      </c>
      <c r="C23" s="267">
        <v>12685916.660000002</v>
      </c>
      <c r="D23" s="286">
        <v>17813160.670000002</v>
      </c>
      <c r="E23" s="267"/>
      <c r="F23" s="267"/>
    </row>
    <row r="24" spans="1:6" x14ac:dyDescent="0.25">
      <c r="A24" s="285" t="s">
        <v>190</v>
      </c>
      <c r="B24" s="267">
        <v>7786421.9099999992</v>
      </c>
      <c r="C24" s="267">
        <v>5412027.0300000003</v>
      </c>
      <c r="D24" s="286">
        <v>7466992.2300000004</v>
      </c>
      <c r="E24" s="267"/>
      <c r="F24" s="267"/>
    </row>
    <row r="25" spans="1:6" x14ac:dyDescent="0.25">
      <c r="A25" s="285" t="s">
        <v>191</v>
      </c>
      <c r="B25" s="267">
        <v>13260085.409999998</v>
      </c>
      <c r="C25" s="267">
        <v>14319395.050000001</v>
      </c>
      <c r="D25" s="286">
        <v>13334317.039999999</v>
      </c>
      <c r="E25" s="267"/>
      <c r="F25" s="267"/>
    </row>
    <row r="26" spans="1:6" ht="15.75" thickBot="1" x14ac:dyDescent="0.3">
      <c r="A26" s="287" t="s">
        <v>192</v>
      </c>
      <c r="B26" s="288">
        <v>11842557.640000001</v>
      </c>
      <c r="C26" s="288">
        <v>10321516.17</v>
      </c>
      <c r="D26" s="289">
        <v>11419887.18</v>
      </c>
      <c r="E26" s="288"/>
      <c r="F26" s="288"/>
    </row>
    <row r="27" spans="1:6" x14ac:dyDescent="0.25">
      <c r="A27" s="290" t="s">
        <v>193</v>
      </c>
      <c r="B27" s="291">
        <v>3012729.98</v>
      </c>
      <c r="C27" s="291">
        <v>3137752.9600000004</v>
      </c>
      <c r="D27" s="292">
        <v>2860325.8900000006</v>
      </c>
      <c r="E27" s="291">
        <v>3093922.2100000004</v>
      </c>
      <c r="F27" s="291">
        <v>2768625.810000001</v>
      </c>
    </row>
    <row r="28" spans="1:6" x14ac:dyDescent="0.25">
      <c r="A28" s="285" t="s">
        <v>194</v>
      </c>
      <c r="B28" s="267">
        <v>2341292.5499999998</v>
      </c>
      <c r="C28" s="267">
        <v>2083785.7600000002</v>
      </c>
      <c r="D28" s="286">
        <v>2058646.0200000005</v>
      </c>
      <c r="E28" s="267"/>
      <c r="F28" s="267"/>
    </row>
    <row r="29" spans="1:6" x14ac:dyDescent="0.25">
      <c r="A29" s="293" t="s">
        <v>195</v>
      </c>
      <c r="B29" s="294">
        <v>335469</v>
      </c>
      <c r="C29" s="294">
        <v>498921.7</v>
      </c>
      <c r="D29" s="295">
        <v>388036</v>
      </c>
      <c r="E29" s="294"/>
      <c r="F29" s="294"/>
    </row>
    <row r="30" spans="1:6" x14ac:dyDescent="0.25">
      <c r="A30" s="296" t="s">
        <v>196</v>
      </c>
      <c r="B30" s="297">
        <v>152818.38</v>
      </c>
      <c r="C30" s="297">
        <v>112512.62</v>
      </c>
      <c r="D30" s="298">
        <v>239016.99</v>
      </c>
      <c r="E30" s="297"/>
      <c r="F30" s="297"/>
    </row>
    <row r="31" spans="1:6" x14ac:dyDescent="0.25">
      <c r="A31" s="285" t="s">
        <v>197</v>
      </c>
      <c r="B31" s="267">
        <v>14280</v>
      </c>
      <c r="C31" s="267">
        <v>106400</v>
      </c>
      <c r="D31" s="286">
        <v>56400</v>
      </c>
      <c r="E31" s="267"/>
      <c r="F31" s="267"/>
    </row>
    <row r="32" spans="1:6" x14ac:dyDescent="0.25">
      <c r="A32" s="285" t="s">
        <v>198</v>
      </c>
      <c r="B32" s="267">
        <v>22552.16</v>
      </c>
      <c r="C32" s="267">
        <v>60150</v>
      </c>
      <c r="D32" s="286">
        <v>27600</v>
      </c>
      <c r="E32" s="267"/>
      <c r="F32" s="267"/>
    </row>
    <row r="33" spans="1:6" x14ac:dyDescent="0.25">
      <c r="A33" s="285" t="s">
        <v>199</v>
      </c>
      <c r="B33" s="267">
        <v>146317.89000000001</v>
      </c>
      <c r="C33" s="267">
        <v>275982.88</v>
      </c>
      <c r="D33" s="286">
        <v>90626.880000000005</v>
      </c>
      <c r="E33" s="267"/>
      <c r="F33" s="267"/>
    </row>
    <row r="34" spans="1:6" x14ac:dyDescent="0.25">
      <c r="A34" s="290" t="s">
        <v>26</v>
      </c>
      <c r="B34" s="291">
        <v>23320292.949999992</v>
      </c>
      <c r="C34" s="291">
        <v>23642881.000000011</v>
      </c>
      <c r="D34" s="292">
        <v>23145838.79000001</v>
      </c>
      <c r="E34" s="291">
        <v>20145864.170000002</v>
      </c>
      <c r="F34" s="291">
        <v>17901290.579999998</v>
      </c>
    </row>
    <row r="35" spans="1:6" x14ac:dyDescent="0.25">
      <c r="A35" s="290" t="s">
        <v>27</v>
      </c>
      <c r="B35" s="291">
        <v>16527380.120000001</v>
      </c>
      <c r="C35" s="291">
        <v>14032779.790000003</v>
      </c>
      <c r="D35" s="292">
        <v>13604472.27</v>
      </c>
      <c r="E35" s="291">
        <v>12915627.639999997</v>
      </c>
      <c r="F35" s="291">
        <v>11778937.000000002</v>
      </c>
    </row>
    <row r="36" spans="1:6" x14ac:dyDescent="0.25">
      <c r="A36" s="290" t="s">
        <v>175</v>
      </c>
      <c r="B36" s="291">
        <v>33922146.43</v>
      </c>
      <c r="C36" s="291">
        <v>12019225.68</v>
      </c>
      <c r="D36" s="292">
        <v>9309129</v>
      </c>
      <c r="E36" s="291">
        <v>13839632.199999999</v>
      </c>
      <c r="F36" s="291">
        <v>18668430.009999998</v>
      </c>
    </row>
    <row r="37" spans="1:6" ht="15.75" thickBot="1" x14ac:dyDescent="0.3">
      <c r="A37" s="285" t="s">
        <v>200</v>
      </c>
      <c r="B37" s="267">
        <v>322200</v>
      </c>
      <c r="C37" s="267">
        <v>433720</v>
      </c>
      <c r="D37" s="286"/>
      <c r="E37" s="267"/>
      <c r="F37" s="267"/>
    </row>
    <row r="38" spans="1:6" x14ac:dyDescent="0.25">
      <c r="A38" s="282" t="s">
        <v>176</v>
      </c>
      <c r="B38" s="283">
        <v>2800672</v>
      </c>
      <c r="C38" s="283">
        <v>2542881</v>
      </c>
      <c r="D38" s="284">
        <v>261236</v>
      </c>
      <c r="E38" s="283"/>
      <c r="F38" s="283"/>
    </row>
    <row r="39" spans="1:6" ht="15.75" thickBot="1" x14ac:dyDescent="0.3">
      <c r="A39" s="285" t="s">
        <v>200</v>
      </c>
      <c r="B39" s="267">
        <v>1918426</v>
      </c>
      <c r="C39" s="267">
        <v>1619431</v>
      </c>
      <c r="D39" s="286"/>
      <c r="E39" s="267"/>
      <c r="F39" s="267"/>
    </row>
    <row r="40" spans="1:6" x14ac:dyDescent="0.25">
      <c r="A40" s="282" t="s">
        <v>177</v>
      </c>
      <c r="B40" s="283">
        <v>2416633</v>
      </c>
      <c r="C40" s="283">
        <v>5109815</v>
      </c>
      <c r="D40" s="284">
        <v>5643279</v>
      </c>
      <c r="E40" s="283"/>
      <c r="F40" s="283"/>
    </row>
    <row r="41" spans="1:6" ht="15.75" thickBot="1" x14ac:dyDescent="0.3">
      <c r="A41" s="285" t="s">
        <v>200</v>
      </c>
      <c r="B41" s="267">
        <v>1140591</v>
      </c>
      <c r="C41" s="267">
        <v>1138807</v>
      </c>
      <c r="D41" s="286"/>
      <c r="E41" s="267"/>
      <c r="F41" s="267"/>
    </row>
    <row r="42" spans="1:6" x14ac:dyDescent="0.25">
      <c r="A42" s="282" t="s">
        <v>178</v>
      </c>
      <c r="B42" s="283">
        <v>772787</v>
      </c>
      <c r="C42" s="283">
        <v>2705549.46</v>
      </c>
      <c r="D42" s="284">
        <v>2061669.62</v>
      </c>
      <c r="E42" s="283"/>
      <c r="F42" s="283"/>
    </row>
    <row r="43" spans="1:6" ht="15.75" thickBot="1" x14ac:dyDescent="0.3">
      <c r="A43" s="285" t="s">
        <v>200</v>
      </c>
      <c r="B43" s="267">
        <v>122500</v>
      </c>
      <c r="C43" s="267">
        <v>122991</v>
      </c>
      <c r="D43" s="286"/>
      <c r="E43" s="267"/>
      <c r="F43" s="267"/>
    </row>
    <row r="44" spans="1:6" x14ac:dyDescent="0.25">
      <c r="A44" s="282" t="s">
        <v>179</v>
      </c>
      <c r="B44" s="283">
        <v>1479605</v>
      </c>
      <c r="C44" s="283">
        <v>6917408.9800000004</v>
      </c>
      <c r="D44" s="284">
        <v>5754619.4299999997</v>
      </c>
      <c r="E44" s="283"/>
      <c r="F44" s="283"/>
    </row>
    <row r="45" spans="1:6" ht="15.75" thickBot="1" x14ac:dyDescent="0.3">
      <c r="A45" s="285" t="s">
        <v>200</v>
      </c>
      <c r="B45" s="267">
        <v>686766</v>
      </c>
      <c r="C45" s="267">
        <v>623119</v>
      </c>
      <c r="D45" s="286"/>
      <c r="E45" s="267"/>
      <c r="F45" s="267"/>
    </row>
    <row r="46" spans="1:6" x14ac:dyDescent="0.25">
      <c r="A46" s="282" t="s">
        <v>180</v>
      </c>
      <c r="B46" s="283">
        <v>916776</v>
      </c>
      <c r="C46" s="283">
        <v>4266875.9399999995</v>
      </c>
      <c r="D46" s="284">
        <v>3835094.96</v>
      </c>
      <c r="E46" s="283"/>
      <c r="F46" s="283"/>
    </row>
    <row r="47" spans="1:6" x14ac:dyDescent="0.25">
      <c r="A47" s="285" t="s">
        <v>200</v>
      </c>
      <c r="B47" s="267">
        <v>80416</v>
      </c>
      <c r="C47" s="267">
        <v>79816</v>
      </c>
      <c r="D47" s="286"/>
      <c r="E47" s="267"/>
      <c r="F47" s="267"/>
    </row>
    <row r="48" spans="1:6" x14ac:dyDescent="0.25">
      <c r="A48" s="266" t="s">
        <v>181</v>
      </c>
      <c r="B48" s="267">
        <v>270790</v>
      </c>
      <c r="C48" s="267">
        <v>570547</v>
      </c>
      <c r="D48" s="286">
        <v>131437</v>
      </c>
      <c r="E48" s="267"/>
      <c r="F48" s="267"/>
    </row>
    <row r="49" spans="1:6" ht="15.75" thickBot="1" x14ac:dyDescent="0.3">
      <c r="A49" s="299" t="s">
        <v>182</v>
      </c>
      <c r="B49" s="294">
        <v>1301842.1499999999</v>
      </c>
      <c r="C49" s="294">
        <v>1340850.2899999998</v>
      </c>
      <c r="D49" s="295">
        <v>17458</v>
      </c>
      <c r="E49" s="294"/>
      <c r="F49" s="294"/>
    </row>
    <row r="50" spans="1:6" ht="15.75" thickBot="1" x14ac:dyDescent="0.3">
      <c r="A50" s="300" t="s">
        <v>183</v>
      </c>
      <c r="B50" s="301">
        <v>174970977.60999998</v>
      </c>
      <c r="C50" s="301">
        <v>160464138.90000004</v>
      </c>
      <c r="D50" s="302">
        <v>150600926.34</v>
      </c>
      <c r="E50" s="301">
        <v>131149906.20999999</v>
      </c>
      <c r="F50" s="301">
        <v>111168661.15000001</v>
      </c>
    </row>
    <row r="51" spans="1:6" x14ac:dyDescent="0.25">
      <c r="A51" s="277" t="s">
        <v>184</v>
      </c>
    </row>
    <row r="52" spans="1:6" ht="15.75" thickBot="1" x14ac:dyDescent="0.3"/>
    <row r="53" spans="1:6" ht="15.75" thickBot="1" x14ac:dyDescent="0.3">
      <c r="A53" s="311" t="s">
        <v>201</v>
      </c>
      <c r="B53" s="312"/>
      <c r="C53" s="312"/>
      <c r="D53" s="313"/>
    </row>
    <row r="54" spans="1:6" ht="15.75" thickBot="1" x14ac:dyDescent="0.3">
      <c r="A54" s="303"/>
      <c r="B54" s="304">
        <v>2019</v>
      </c>
      <c r="C54" s="304">
        <v>2018</v>
      </c>
      <c r="D54" s="304">
        <v>2017</v>
      </c>
    </row>
    <row r="55" spans="1:6" ht="15.75" thickBot="1" x14ac:dyDescent="0.3">
      <c r="A55" s="305" t="s">
        <v>202</v>
      </c>
      <c r="B55" s="306">
        <v>117290.63</v>
      </c>
      <c r="C55" s="306">
        <v>117811</v>
      </c>
      <c r="D55" s="306">
        <v>122009</v>
      </c>
    </row>
    <row r="56" spans="1:6" x14ac:dyDescent="0.25">
      <c r="A56" s="277" t="s">
        <v>184</v>
      </c>
    </row>
  </sheetData>
  <mergeCells count="3">
    <mergeCell ref="A1:F1"/>
    <mergeCell ref="A18:F18"/>
    <mergeCell ref="A53:D5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56"/>
  <sheetViews>
    <sheetView topLeftCell="J1" zoomScale="95" zoomScaleNormal="95" workbookViewId="0">
      <selection activeCell="V31" sqref="V31"/>
    </sheetView>
  </sheetViews>
  <sheetFormatPr baseColWidth="10" defaultRowHeight="15" x14ac:dyDescent="0.25"/>
  <cols>
    <col min="2" max="2" width="8.7109375" customWidth="1"/>
    <col min="3" max="3" width="36.140625" customWidth="1"/>
    <col min="9" max="9" width="16.140625" customWidth="1"/>
    <col min="10" max="10" width="8.7109375" customWidth="1"/>
    <col min="11" max="11" width="34" customWidth="1"/>
    <col min="17" max="17" width="13" customWidth="1"/>
    <col min="18" max="19" width="14.28515625" customWidth="1"/>
    <col min="21" max="21" width="33.5703125" bestFit="1" customWidth="1"/>
    <col min="27" max="27" width="12.42578125" customWidth="1"/>
  </cols>
  <sheetData>
    <row r="1" spans="2:27" x14ac:dyDescent="0.25">
      <c r="B1" s="34" t="s">
        <v>65</v>
      </c>
      <c r="J1" s="34" t="s">
        <v>65</v>
      </c>
    </row>
    <row r="2" spans="2:27" ht="30" x14ac:dyDescent="0.25">
      <c r="B2" s="34">
        <v>2020</v>
      </c>
      <c r="C2" s="51" t="s">
        <v>66</v>
      </c>
      <c r="D2" s="51">
        <v>44</v>
      </c>
      <c r="E2" s="51">
        <v>49</v>
      </c>
      <c r="F2" s="51">
        <v>53</v>
      </c>
      <c r="G2" s="51">
        <v>72</v>
      </c>
      <c r="H2" s="51">
        <v>85</v>
      </c>
      <c r="I2" s="51" t="s">
        <v>72</v>
      </c>
      <c r="J2" s="34">
        <f>B2</f>
        <v>2020</v>
      </c>
      <c r="K2" s="51" t="s">
        <v>66</v>
      </c>
      <c r="L2" s="51" t="s">
        <v>67</v>
      </c>
      <c r="M2" s="51" t="s">
        <v>68</v>
      </c>
      <c r="N2" s="51" t="s">
        <v>69</v>
      </c>
      <c r="O2" s="51" t="s">
        <v>70</v>
      </c>
      <c r="P2" s="51" t="s">
        <v>71</v>
      </c>
      <c r="Q2" s="151" t="s">
        <v>72</v>
      </c>
      <c r="R2" s="153" t="s">
        <v>83</v>
      </c>
      <c r="S2" s="151" t="s">
        <v>96</v>
      </c>
      <c r="U2" s="51" t="s">
        <v>66</v>
      </c>
      <c r="V2" s="51" t="s">
        <v>67</v>
      </c>
      <c r="W2" s="51" t="s">
        <v>68</v>
      </c>
      <c r="X2" s="51" t="s">
        <v>69</v>
      </c>
      <c r="Y2" s="51" t="s">
        <v>70</v>
      </c>
      <c r="Z2" s="51" t="s">
        <v>71</v>
      </c>
      <c r="AA2" s="151" t="s">
        <v>72</v>
      </c>
    </row>
    <row r="3" spans="2:27" x14ac:dyDescent="0.25">
      <c r="C3" s="36" t="s">
        <v>73</v>
      </c>
      <c r="D3" s="37">
        <v>16</v>
      </c>
      <c r="E3" s="37">
        <v>11</v>
      </c>
      <c r="F3" s="37">
        <v>2</v>
      </c>
      <c r="G3" s="37">
        <v>7</v>
      </c>
      <c r="H3" s="37">
        <v>10</v>
      </c>
      <c r="I3" s="53">
        <f>SUM(D3:H3)</f>
        <v>46</v>
      </c>
      <c r="J3" s="196"/>
      <c r="K3" s="36" t="s">
        <v>73</v>
      </c>
      <c r="L3" s="46">
        <f>D3/D$11</f>
        <v>5.1948051948051951E-2</v>
      </c>
      <c r="M3" s="46">
        <f t="shared" ref="M3:Q3" si="0">E3/E$11</f>
        <v>6.3218390804597707E-2</v>
      </c>
      <c r="N3" s="46">
        <f t="shared" si="0"/>
        <v>3.5087719298245612E-2</v>
      </c>
      <c r="O3" s="54">
        <f t="shared" si="0"/>
        <v>6.4220183486238536E-2</v>
      </c>
      <c r="P3" s="46">
        <f t="shared" si="0"/>
        <v>7.0921985815602842E-2</v>
      </c>
      <c r="Q3" s="197">
        <f t="shared" si="0"/>
        <v>5.8301647655259824E-2</v>
      </c>
      <c r="R3" s="154">
        <v>6.8479960241450352E-2</v>
      </c>
      <c r="S3" s="170" t="s">
        <v>94</v>
      </c>
      <c r="U3" s="36" t="s">
        <v>73</v>
      </c>
      <c r="V3" s="47">
        <f>D3/$I3</f>
        <v>0.34782608695652173</v>
      </c>
      <c r="W3" s="47">
        <f t="shared" ref="W3:W11" si="1">E3/$I3</f>
        <v>0.2391304347826087</v>
      </c>
      <c r="X3" s="47">
        <f t="shared" ref="X3:X11" si="2">F3/$I3</f>
        <v>4.3478260869565216E-2</v>
      </c>
      <c r="Y3" s="47">
        <f t="shared" ref="Y3:Y11" si="3">G3/$I3</f>
        <v>0.15217391304347827</v>
      </c>
      <c r="Z3" s="47">
        <f t="shared" ref="Z3:Z11" si="4">H3/$I3</f>
        <v>0.21739130434782608</v>
      </c>
      <c r="AA3" s="50">
        <f t="shared" ref="AA3:AA11" si="5">I3/$I3</f>
        <v>1</v>
      </c>
    </row>
    <row r="4" spans="2:27" x14ac:dyDescent="0.25">
      <c r="C4" s="36" t="s">
        <v>17</v>
      </c>
      <c r="D4" s="37">
        <v>57</v>
      </c>
      <c r="E4" s="37">
        <v>37</v>
      </c>
      <c r="F4" s="37">
        <v>6</v>
      </c>
      <c r="G4" s="37">
        <v>17</v>
      </c>
      <c r="H4" s="37">
        <v>33</v>
      </c>
      <c r="I4" s="53">
        <f t="shared" ref="I4:I11" si="6">SUM(D4:H4)</f>
        <v>150</v>
      </c>
      <c r="K4" s="36" t="s">
        <v>17</v>
      </c>
      <c r="L4" s="46">
        <f t="shared" ref="L4:L10" si="7">D4/D$11</f>
        <v>0.18506493506493507</v>
      </c>
      <c r="M4" s="46">
        <f t="shared" ref="M4:M10" si="8">E4/E$11</f>
        <v>0.21264367816091953</v>
      </c>
      <c r="N4" s="46">
        <f t="shared" ref="N4:N10" si="9">F4/F$11</f>
        <v>0.10526315789473684</v>
      </c>
      <c r="O4" s="46">
        <f t="shared" ref="O4:O10" si="10">G4/G$11</f>
        <v>0.15596330275229359</v>
      </c>
      <c r="P4" s="46">
        <f t="shared" ref="P4:P10" si="11">H4/H$11</f>
        <v>0.23404255319148937</v>
      </c>
      <c r="Q4" s="157">
        <f t="shared" ref="Q4:Q10" si="12">I4/I$11</f>
        <v>0.19011406844106463</v>
      </c>
      <c r="R4" s="156">
        <v>0.17546566165888408</v>
      </c>
      <c r="S4" s="172" t="s">
        <v>95</v>
      </c>
      <c r="U4" s="36" t="s">
        <v>17</v>
      </c>
      <c r="V4" s="39">
        <f t="shared" ref="V4:V11" si="13">D4/$I4</f>
        <v>0.38</v>
      </c>
      <c r="W4" s="39">
        <f t="shared" si="1"/>
        <v>0.24666666666666667</v>
      </c>
      <c r="X4" s="39">
        <f t="shared" si="2"/>
        <v>0.04</v>
      </c>
      <c r="Y4" s="39">
        <f t="shared" si="3"/>
        <v>0.11333333333333333</v>
      </c>
      <c r="Z4" s="39">
        <f t="shared" si="4"/>
        <v>0.22</v>
      </c>
      <c r="AA4" s="49">
        <f t="shared" si="5"/>
        <v>1</v>
      </c>
    </row>
    <row r="5" spans="2:27" x14ac:dyDescent="0.25">
      <c r="C5" s="36" t="s">
        <v>74</v>
      </c>
      <c r="D5" s="37">
        <v>21</v>
      </c>
      <c r="E5" s="37">
        <v>12</v>
      </c>
      <c r="F5" s="37">
        <v>5</v>
      </c>
      <c r="G5" s="37">
        <v>13</v>
      </c>
      <c r="H5" s="37">
        <v>9</v>
      </c>
      <c r="I5" s="53">
        <f t="shared" si="6"/>
        <v>60</v>
      </c>
      <c r="K5" s="36" t="s">
        <v>74</v>
      </c>
      <c r="L5" s="46">
        <f t="shared" si="7"/>
        <v>6.8181818181818177E-2</v>
      </c>
      <c r="M5" s="46">
        <f t="shared" si="8"/>
        <v>6.8965517241379309E-2</v>
      </c>
      <c r="N5" s="46">
        <f t="shared" si="9"/>
        <v>8.771929824561403E-2</v>
      </c>
      <c r="O5" s="46">
        <f t="shared" si="10"/>
        <v>0.11926605504587157</v>
      </c>
      <c r="P5" s="46">
        <f t="shared" si="11"/>
        <v>6.3829787234042548E-2</v>
      </c>
      <c r="Q5" s="197">
        <f t="shared" si="12"/>
        <v>7.6045627376425853E-2</v>
      </c>
      <c r="R5" s="156">
        <v>7.0747440025677399E-2</v>
      </c>
      <c r="S5" s="171" t="s">
        <v>123</v>
      </c>
      <c r="U5" s="36" t="s">
        <v>74</v>
      </c>
      <c r="V5" s="39">
        <f t="shared" si="13"/>
        <v>0.35</v>
      </c>
      <c r="W5" s="39">
        <f t="shared" si="1"/>
        <v>0.2</v>
      </c>
      <c r="X5" s="39">
        <f t="shared" si="2"/>
        <v>8.3333333333333329E-2</v>
      </c>
      <c r="Y5" s="40">
        <f t="shared" si="3"/>
        <v>0.21666666666666667</v>
      </c>
      <c r="Z5" s="39">
        <f t="shared" si="4"/>
        <v>0.15</v>
      </c>
      <c r="AA5" s="49">
        <f t="shared" si="5"/>
        <v>1</v>
      </c>
    </row>
    <row r="6" spans="2:27" x14ac:dyDescent="0.25">
      <c r="C6" s="36" t="s">
        <v>75</v>
      </c>
      <c r="D6" s="37">
        <v>44</v>
      </c>
      <c r="E6" s="37">
        <v>11</v>
      </c>
      <c r="F6" s="37">
        <v>22</v>
      </c>
      <c r="G6" s="37">
        <v>11</v>
      </c>
      <c r="H6" s="37">
        <v>4</v>
      </c>
      <c r="I6" s="53">
        <f t="shared" si="6"/>
        <v>92</v>
      </c>
      <c r="K6" s="36" t="s">
        <v>75</v>
      </c>
      <c r="L6" s="46">
        <f t="shared" si="7"/>
        <v>0.14285714285714285</v>
      </c>
      <c r="M6" s="46">
        <f t="shared" si="8"/>
        <v>6.3218390804597707E-2</v>
      </c>
      <c r="N6" s="40">
        <f>F6/F$11</f>
        <v>0.38596491228070173</v>
      </c>
      <c r="O6" s="46">
        <f t="shared" si="10"/>
        <v>0.10091743119266056</v>
      </c>
      <c r="P6" s="54">
        <f t="shared" si="11"/>
        <v>2.8368794326241134E-2</v>
      </c>
      <c r="Q6" s="197">
        <f t="shared" si="12"/>
        <v>0.11660329531051965</v>
      </c>
      <c r="R6" s="155">
        <v>8.5035668802998454E-2</v>
      </c>
      <c r="S6" s="172" t="s">
        <v>95</v>
      </c>
      <c r="U6" s="36" t="s">
        <v>75</v>
      </c>
      <c r="V6" s="39">
        <f t="shared" si="13"/>
        <v>0.47826086956521741</v>
      </c>
      <c r="W6" s="39">
        <f t="shared" si="1"/>
        <v>0.11956521739130435</v>
      </c>
      <c r="X6" s="40">
        <f t="shared" si="2"/>
        <v>0.2391304347826087</v>
      </c>
      <c r="Y6" s="39">
        <f t="shared" si="3"/>
        <v>0.11956521739130435</v>
      </c>
      <c r="Z6" s="39">
        <f t="shared" si="4"/>
        <v>4.3478260869565216E-2</v>
      </c>
      <c r="AA6" s="49">
        <f t="shared" si="5"/>
        <v>1</v>
      </c>
    </row>
    <row r="7" spans="2:27" x14ac:dyDescent="0.25">
      <c r="C7" s="36" t="s">
        <v>76</v>
      </c>
      <c r="D7" s="37">
        <v>15</v>
      </c>
      <c r="E7" s="37">
        <v>6</v>
      </c>
      <c r="F7" s="37"/>
      <c r="G7" s="37">
        <v>1</v>
      </c>
      <c r="H7" s="37">
        <v>4</v>
      </c>
      <c r="I7" s="53">
        <f t="shared" si="6"/>
        <v>26</v>
      </c>
      <c r="K7" s="36" t="s">
        <v>76</v>
      </c>
      <c r="L7" s="54">
        <f t="shared" si="7"/>
        <v>4.8701298701298704E-2</v>
      </c>
      <c r="M7" s="54">
        <f t="shared" si="8"/>
        <v>3.4482758620689655E-2</v>
      </c>
      <c r="N7" s="54">
        <f t="shared" si="9"/>
        <v>0</v>
      </c>
      <c r="O7" s="46">
        <f t="shared" si="10"/>
        <v>9.1743119266055051E-3</v>
      </c>
      <c r="P7" s="54">
        <f t="shared" si="11"/>
        <v>2.8368794326241134E-2</v>
      </c>
      <c r="Q7" s="199">
        <f t="shared" si="12"/>
        <v>3.2953105196451206E-2</v>
      </c>
      <c r="R7" s="155">
        <v>4.8963068034747315E-2</v>
      </c>
      <c r="S7" s="172" t="s">
        <v>95</v>
      </c>
      <c r="U7" s="36" t="s">
        <v>76</v>
      </c>
      <c r="V7" s="47">
        <f t="shared" si="13"/>
        <v>0.57692307692307687</v>
      </c>
      <c r="W7" s="47">
        <f t="shared" si="1"/>
        <v>0.23076923076923078</v>
      </c>
      <c r="X7" s="47">
        <f t="shared" si="2"/>
        <v>0</v>
      </c>
      <c r="Y7" s="47">
        <f t="shared" si="3"/>
        <v>3.8461538461538464E-2</v>
      </c>
      <c r="Z7" s="47">
        <f t="shared" si="4"/>
        <v>0.15384615384615385</v>
      </c>
      <c r="AA7" s="50">
        <f t="shared" si="5"/>
        <v>1</v>
      </c>
    </row>
    <row r="8" spans="2:27" x14ac:dyDescent="0.25">
      <c r="C8" s="36" t="s">
        <v>77</v>
      </c>
      <c r="D8" s="37">
        <v>71</v>
      </c>
      <c r="E8" s="37">
        <v>38</v>
      </c>
      <c r="F8" s="37">
        <v>4</v>
      </c>
      <c r="G8" s="37">
        <v>28</v>
      </c>
      <c r="H8" s="37">
        <v>28</v>
      </c>
      <c r="I8" s="53">
        <f t="shared" si="6"/>
        <v>169</v>
      </c>
      <c r="K8" s="36" t="s">
        <v>77</v>
      </c>
      <c r="L8" s="40">
        <f t="shared" si="7"/>
        <v>0.23051948051948051</v>
      </c>
      <c r="M8" s="40">
        <f t="shared" si="8"/>
        <v>0.21839080459770116</v>
      </c>
      <c r="N8" s="46">
        <f t="shared" si="9"/>
        <v>7.0175438596491224E-2</v>
      </c>
      <c r="O8" s="40">
        <f t="shared" si="10"/>
        <v>0.25688073394495414</v>
      </c>
      <c r="P8" s="46">
        <f t="shared" si="11"/>
        <v>0.19858156028368795</v>
      </c>
      <c r="Q8" s="198">
        <f t="shared" si="12"/>
        <v>0.21419518377693283</v>
      </c>
      <c r="R8" s="156">
        <v>0.21805079568868227</v>
      </c>
      <c r="S8" s="170" t="s">
        <v>165</v>
      </c>
      <c r="U8" s="36" t="s">
        <v>77</v>
      </c>
      <c r="V8" s="40">
        <f t="shared" si="13"/>
        <v>0.42011834319526625</v>
      </c>
      <c r="W8" s="39">
        <f t="shared" si="1"/>
        <v>0.22485207100591717</v>
      </c>
      <c r="X8" s="39">
        <f t="shared" si="2"/>
        <v>2.3668639053254437E-2</v>
      </c>
      <c r="Y8" s="39">
        <f t="shared" si="3"/>
        <v>0.16568047337278108</v>
      </c>
      <c r="Z8" s="39">
        <f t="shared" si="4"/>
        <v>0.16568047337278108</v>
      </c>
      <c r="AA8" s="49">
        <f t="shared" si="5"/>
        <v>1</v>
      </c>
    </row>
    <row r="9" spans="2:27" x14ac:dyDescent="0.25">
      <c r="C9" s="36" t="s">
        <v>78</v>
      </c>
      <c r="D9" s="37">
        <v>29</v>
      </c>
      <c r="E9" s="37">
        <v>30</v>
      </c>
      <c r="F9" s="37">
        <v>8</v>
      </c>
      <c r="G9" s="37">
        <v>18</v>
      </c>
      <c r="H9" s="37">
        <v>21</v>
      </c>
      <c r="I9" s="53">
        <f t="shared" si="6"/>
        <v>106</v>
      </c>
      <c r="K9" s="36" t="s">
        <v>78</v>
      </c>
      <c r="L9" s="46">
        <f t="shared" si="7"/>
        <v>9.4155844155844159E-2</v>
      </c>
      <c r="M9" s="46">
        <f t="shared" si="8"/>
        <v>0.17241379310344829</v>
      </c>
      <c r="N9" s="46">
        <f t="shared" si="9"/>
        <v>0.14035087719298245</v>
      </c>
      <c r="O9" s="46">
        <f t="shared" si="10"/>
        <v>0.16513761467889909</v>
      </c>
      <c r="P9" s="46">
        <f t="shared" si="11"/>
        <v>0.14893617021276595</v>
      </c>
      <c r="Q9" s="197">
        <f t="shared" si="12"/>
        <v>0.13434727503168567</v>
      </c>
      <c r="R9" s="156">
        <v>0.11776399573423894</v>
      </c>
      <c r="S9" s="170" t="s">
        <v>124</v>
      </c>
      <c r="U9" s="36" t="s">
        <v>78</v>
      </c>
      <c r="V9" s="39">
        <f t="shared" si="13"/>
        <v>0.27358490566037735</v>
      </c>
      <c r="W9" s="40">
        <f t="shared" si="1"/>
        <v>0.28301886792452829</v>
      </c>
      <c r="X9" s="39">
        <f t="shared" si="2"/>
        <v>7.5471698113207544E-2</v>
      </c>
      <c r="Y9" s="39">
        <f t="shared" si="3"/>
        <v>0.16981132075471697</v>
      </c>
      <c r="Z9" s="39">
        <f t="shared" si="4"/>
        <v>0.19811320754716982</v>
      </c>
      <c r="AA9" s="49">
        <f t="shared" si="5"/>
        <v>1</v>
      </c>
    </row>
    <row r="10" spans="2:27" x14ac:dyDescent="0.25">
      <c r="C10" s="36" t="s">
        <v>16</v>
      </c>
      <c r="D10" s="37">
        <v>55</v>
      </c>
      <c r="E10" s="37">
        <v>29</v>
      </c>
      <c r="F10" s="37">
        <v>10</v>
      </c>
      <c r="G10" s="37">
        <v>14</v>
      </c>
      <c r="H10" s="37">
        <v>32</v>
      </c>
      <c r="I10" s="53">
        <f t="shared" si="6"/>
        <v>140</v>
      </c>
      <c r="K10" s="36" t="s">
        <v>16</v>
      </c>
      <c r="L10" s="46">
        <f t="shared" si="7"/>
        <v>0.17857142857142858</v>
      </c>
      <c r="M10" s="46">
        <f t="shared" si="8"/>
        <v>0.16666666666666666</v>
      </c>
      <c r="N10" s="46">
        <f t="shared" si="9"/>
        <v>0.17543859649122806</v>
      </c>
      <c r="O10" s="46">
        <f t="shared" si="10"/>
        <v>0.12844036697247707</v>
      </c>
      <c r="P10" s="40">
        <f t="shared" si="11"/>
        <v>0.22695035460992907</v>
      </c>
      <c r="Q10" s="197">
        <f t="shared" si="12"/>
        <v>0.17743979721166034</v>
      </c>
      <c r="R10" s="155">
        <v>0.21549340981332119</v>
      </c>
      <c r="S10" s="170" t="s">
        <v>94</v>
      </c>
      <c r="U10" s="36" t="s">
        <v>16</v>
      </c>
      <c r="V10" s="39">
        <f t="shared" si="13"/>
        <v>0.39285714285714285</v>
      </c>
      <c r="W10" s="39">
        <f t="shared" si="1"/>
        <v>0.20714285714285716</v>
      </c>
      <c r="X10" s="39">
        <f t="shared" si="2"/>
        <v>7.1428571428571425E-2</v>
      </c>
      <c r="Y10" s="39">
        <f t="shared" si="3"/>
        <v>0.1</v>
      </c>
      <c r="Z10" s="40">
        <f t="shared" si="4"/>
        <v>0.22857142857142856</v>
      </c>
      <c r="AA10" s="49">
        <f t="shared" si="5"/>
        <v>1</v>
      </c>
    </row>
    <row r="11" spans="2:27" x14ac:dyDescent="0.25">
      <c r="C11" s="52"/>
      <c r="D11" s="53">
        <f>SUM(D3:D10)</f>
        <v>308</v>
      </c>
      <c r="E11" s="53">
        <f t="shared" ref="E11:H11" si="14">SUM(E3:E10)</f>
        <v>174</v>
      </c>
      <c r="F11" s="53">
        <f t="shared" si="14"/>
        <v>57</v>
      </c>
      <c r="G11" s="53">
        <f t="shared" si="14"/>
        <v>109</v>
      </c>
      <c r="H11" s="53">
        <f t="shared" si="14"/>
        <v>141</v>
      </c>
      <c r="I11" s="53">
        <f t="shared" si="6"/>
        <v>789</v>
      </c>
      <c r="K11" s="52"/>
      <c r="L11" s="49">
        <f>D11/D$11</f>
        <v>1</v>
      </c>
      <c r="M11" s="49">
        <f>E11/E$11</f>
        <v>1</v>
      </c>
      <c r="N11" s="49">
        <f t="shared" ref="N11:Q11" si="15">F11/F$11</f>
        <v>1</v>
      </c>
      <c r="O11" s="49">
        <f t="shared" si="15"/>
        <v>1</v>
      </c>
      <c r="P11" s="49">
        <f t="shared" si="15"/>
        <v>1</v>
      </c>
      <c r="Q11" s="49">
        <f t="shared" si="15"/>
        <v>1</v>
      </c>
      <c r="R11" s="49">
        <v>1</v>
      </c>
      <c r="S11" s="173" t="s">
        <v>124</v>
      </c>
      <c r="U11" s="48"/>
      <c r="V11" s="49">
        <f t="shared" si="13"/>
        <v>0.39036755386565275</v>
      </c>
      <c r="W11" s="49">
        <f t="shared" si="1"/>
        <v>0.22053231939163498</v>
      </c>
      <c r="X11" s="49">
        <f t="shared" si="2"/>
        <v>7.2243346007604556E-2</v>
      </c>
      <c r="Y11" s="49">
        <f t="shared" si="3"/>
        <v>0.13814955640050697</v>
      </c>
      <c r="Z11" s="49">
        <f t="shared" si="4"/>
        <v>0.17870722433460076</v>
      </c>
      <c r="AA11" s="49">
        <f t="shared" si="5"/>
        <v>1</v>
      </c>
    </row>
    <row r="12" spans="2:27" x14ac:dyDescent="0.25">
      <c r="B12" s="34"/>
      <c r="J12" s="34"/>
    </row>
    <row r="13" spans="2:27" ht="30" x14ac:dyDescent="0.25">
      <c r="B13" s="34">
        <v>2019</v>
      </c>
      <c r="C13" s="51" t="s">
        <v>66</v>
      </c>
      <c r="D13" s="51">
        <v>44</v>
      </c>
      <c r="E13" s="51">
        <v>49</v>
      </c>
      <c r="F13" s="51">
        <v>53</v>
      </c>
      <c r="G13" s="51">
        <v>72</v>
      </c>
      <c r="H13" s="51">
        <v>85</v>
      </c>
      <c r="I13" s="51" t="s">
        <v>72</v>
      </c>
      <c r="J13" s="34">
        <f>B13</f>
        <v>2019</v>
      </c>
      <c r="K13" s="51" t="s">
        <v>66</v>
      </c>
      <c r="L13" s="51" t="s">
        <v>67</v>
      </c>
      <c r="M13" s="51" t="s">
        <v>68</v>
      </c>
      <c r="N13" s="51" t="s">
        <v>69</v>
      </c>
      <c r="O13" s="51" t="s">
        <v>70</v>
      </c>
      <c r="P13" s="51" t="s">
        <v>71</v>
      </c>
      <c r="Q13" s="151" t="s">
        <v>72</v>
      </c>
      <c r="R13" s="153" t="s">
        <v>83</v>
      </c>
      <c r="S13" s="151" t="s">
        <v>96</v>
      </c>
      <c r="U13" s="51" t="s">
        <v>66</v>
      </c>
      <c r="V13" s="51" t="s">
        <v>67</v>
      </c>
      <c r="W13" s="51" t="s">
        <v>68</v>
      </c>
      <c r="X13" s="51" t="s">
        <v>69</v>
      </c>
      <c r="Y13" s="51" t="s">
        <v>70</v>
      </c>
      <c r="Z13" s="51" t="s">
        <v>71</v>
      </c>
      <c r="AA13" s="151" t="s">
        <v>72</v>
      </c>
    </row>
    <row r="14" spans="2:27" x14ac:dyDescent="0.25">
      <c r="C14" s="36" t="s">
        <v>73</v>
      </c>
      <c r="D14" s="37">
        <v>34</v>
      </c>
      <c r="E14" s="37">
        <v>12</v>
      </c>
      <c r="F14" s="37">
        <v>9</v>
      </c>
      <c r="G14" s="37">
        <v>6</v>
      </c>
      <c r="H14" s="37">
        <v>8</v>
      </c>
      <c r="I14" s="53">
        <f>SUM(D14:H14)</f>
        <v>69</v>
      </c>
      <c r="K14" s="36" t="s">
        <v>73</v>
      </c>
      <c r="L14" s="39">
        <f>D14/D$22</f>
        <v>7.7272727272727271E-2</v>
      </c>
      <c r="M14" s="39">
        <f t="shared" ref="M14:Q22" si="16">E14/E$22</f>
        <v>4.5627376425855515E-2</v>
      </c>
      <c r="N14" s="39">
        <f t="shared" si="16"/>
        <v>0.10112359550561797</v>
      </c>
      <c r="O14" s="39">
        <f t="shared" si="16"/>
        <v>3.9735099337748346E-2</v>
      </c>
      <c r="P14" s="54">
        <f t="shared" si="16"/>
        <v>4.2780748663101602E-2</v>
      </c>
      <c r="Q14" s="49">
        <f t="shared" si="16"/>
        <v>6.1061946902654866E-2</v>
      </c>
      <c r="R14" s="154">
        <v>6.8479960241450352E-2</v>
      </c>
      <c r="S14" s="172" t="s">
        <v>95</v>
      </c>
      <c r="U14" s="36" t="s">
        <v>73</v>
      </c>
      <c r="V14" s="47">
        <f>D14/$I14</f>
        <v>0.49275362318840582</v>
      </c>
      <c r="W14" s="47">
        <f t="shared" ref="W14:AA14" si="17">E14/$I14</f>
        <v>0.17391304347826086</v>
      </c>
      <c r="X14" s="47">
        <f t="shared" si="17"/>
        <v>0.13043478260869565</v>
      </c>
      <c r="Y14" s="47">
        <f t="shared" si="17"/>
        <v>8.6956521739130432E-2</v>
      </c>
      <c r="Z14" s="47">
        <f t="shared" si="17"/>
        <v>0.11594202898550725</v>
      </c>
      <c r="AA14" s="50">
        <f t="shared" si="17"/>
        <v>1</v>
      </c>
    </row>
    <row r="15" spans="2:27" x14ac:dyDescent="0.25">
      <c r="C15" s="36" t="s">
        <v>17</v>
      </c>
      <c r="D15" s="37">
        <v>99</v>
      </c>
      <c r="E15" s="37">
        <v>51</v>
      </c>
      <c r="F15" s="37">
        <v>12</v>
      </c>
      <c r="G15" s="37">
        <v>24</v>
      </c>
      <c r="H15" s="37">
        <v>23</v>
      </c>
      <c r="I15" s="53">
        <f t="shared" ref="I15:I55" si="18">SUM(D15:H15)</f>
        <v>209</v>
      </c>
      <c r="K15" s="36" t="s">
        <v>17</v>
      </c>
      <c r="L15" s="39">
        <f t="shared" ref="L15:L22" si="19">D15/D$22</f>
        <v>0.22500000000000001</v>
      </c>
      <c r="M15" s="39">
        <f t="shared" si="16"/>
        <v>0.19391634980988592</v>
      </c>
      <c r="N15" s="39">
        <f t="shared" si="16"/>
        <v>0.1348314606741573</v>
      </c>
      <c r="O15" s="39">
        <f t="shared" si="16"/>
        <v>0.15894039735099338</v>
      </c>
      <c r="P15" s="39">
        <f t="shared" si="16"/>
        <v>0.12299465240641712</v>
      </c>
      <c r="Q15" s="157">
        <f t="shared" si="16"/>
        <v>0.18495575221238938</v>
      </c>
      <c r="R15" s="156">
        <v>0.17546566165888408</v>
      </c>
      <c r="S15" s="172" t="s">
        <v>92</v>
      </c>
      <c r="U15" s="36" t="s">
        <v>17</v>
      </c>
      <c r="V15" s="40">
        <f t="shared" ref="V15:V22" si="20">D15/$I15</f>
        <v>0.47368421052631576</v>
      </c>
      <c r="W15" s="39">
        <f t="shared" ref="W15:W22" si="21">E15/$I15</f>
        <v>0.24401913875598086</v>
      </c>
      <c r="X15" s="39">
        <f t="shared" ref="X15:X22" si="22">F15/$I15</f>
        <v>5.7416267942583733E-2</v>
      </c>
      <c r="Y15" s="39">
        <f t="shared" ref="Y15:Y22" si="23">G15/$I15</f>
        <v>0.11483253588516747</v>
      </c>
      <c r="Z15" s="39">
        <f t="shared" ref="Z15:Z22" si="24">H15/$I15</f>
        <v>0.11004784688995216</v>
      </c>
      <c r="AA15" s="49">
        <f t="shared" ref="AA15:AA22" si="25">I15/$I15</f>
        <v>1</v>
      </c>
    </row>
    <row r="16" spans="2:27" x14ac:dyDescent="0.25">
      <c r="C16" s="36" t="s">
        <v>74</v>
      </c>
      <c r="D16" s="37">
        <v>35</v>
      </c>
      <c r="E16" s="37">
        <v>22</v>
      </c>
      <c r="F16" s="37">
        <v>7</v>
      </c>
      <c r="G16" s="37">
        <v>17</v>
      </c>
      <c r="H16" s="37">
        <v>25</v>
      </c>
      <c r="I16" s="53">
        <f t="shared" si="18"/>
        <v>106</v>
      </c>
      <c r="K16" s="36" t="s">
        <v>74</v>
      </c>
      <c r="L16" s="39">
        <f t="shared" si="19"/>
        <v>7.9545454545454544E-2</v>
      </c>
      <c r="M16" s="39">
        <f t="shared" si="16"/>
        <v>8.3650190114068435E-2</v>
      </c>
      <c r="N16" s="54">
        <f t="shared" si="16"/>
        <v>7.8651685393258425E-2</v>
      </c>
      <c r="O16" s="39">
        <f t="shared" si="16"/>
        <v>0.11258278145695365</v>
      </c>
      <c r="P16" s="39">
        <f t="shared" si="16"/>
        <v>0.13368983957219252</v>
      </c>
      <c r="Q16" s="49">
        <f t="shared" si="16"/>
        <v>9.3805309734513273E-2</v>
      </c>
      <c r="R16" s="156">
        <v>7.0747440025677399E-2</v>
      </c>
      <c r="S16" s="243" t="s">
        <v>91</v>
      </c>
      <c r="U16" s="36" t="s">
        <v>74</v>
      </c>
      <c r="V16" s="39">
        <f t="shared" si="20"/>
        <v>0.330188679245283</v>
      </c>
      <c r="W16" s="39">
        <f t="shared" si="21"/>
        <v>0.20754716981132076</v>
      </c>
      <c r="X16" s="39">
        <f t="shared" si="22"/>
        <v>6.6037735849056603E-2</v>
      </c>
      <c r="Y16" s="39">
        <f t="shared" si="23"/>
        <v>0.16037735849056603</v>
      </c>
      <c r="Z16" s="40">
        <f t="shared" si="24"/>
        <v>0.23584905660377359</v>
      </c>
      <c r="AA16" s="49">
        <f t="shared" si="25"/>
        <v>1</v>
      </c>
    </row>
    <row r="17" spans="2:27" x14ac:dyDescent="0.25">
      <c r="C17" s="36" t="s">
        <v>75</v>
      </c>
      <c r="D17" s="37">
        <v>28</v>
      </c>
      <c r="E17" s="37">
        <v>17</v>
      </c>
      <c r="F17" s="37">
        <v>16</v>
      </c>
      <c r="G17" s="37">
        <v>4</v>
      </c>
      <c r="H17" s="37">
        <v>7</v>
      </c>
      <c r="I17" s="53">
        <f t="shared" si="18"/>
        <v>72</v>
      </c>
      <c r="K17" s="36" t="s">
        <v>75</v>
      </c>
      <c r="L17" s="39">
        <f t="shared" si="19"/>
        <v>6.363636363636363E-2</v>
      </c>
      <c r="M17" s="39">
        <f t="shared" si="16"/>
        <v>6.4638783269961975E-2</v>
      </c>
      <c r="N17" s="40">
        <f>F17/F$22</f>
        <v>0.1797752808988764</v>
      </c>
      <c r="O17" s="54">
        <f t="shared" si="16"/>
        <v>2.6490066225165563E-2</v>
      </c>
      <c r="P17" s="39">
        <f t="shared" si="16"/>
        <v>3.7433155080213901E-2</v>
      </c>
      <c r="Q17" s="49">
        <f t="shared" si="16"/>
        <v>6.3716814159292035E-2</v>
      </c>
      <c r="R17" s="155">
        <v>8.5035668802998454E-2</v>
      </c>
      <c r="S17" s="243" t="s">
        <v>91</v>
      </c>
      <c r="U17" s="36" t="s">
        <v>75</v>
      </c>
      <c r="V17" s="39">
        <f t="shared" si="20"/>
        <v>0.3888888888888889</v>
      </c>
      <c r="W17" s="39">
        <f t="shared" si="21"/>
        <v>0.2361111111111111</v>
      </c>
      <c r="X17" s="40">
        <f t="shared" si="22"/>
        <v>0.22222222222222221</v>
      </c>
      <c r="Y17" s="39">
        <f t="shared" si="23"/>
        <v>5.5555555555555552E-2</v>
      </c>
      <c r="Z17" s="39">
        <f t="shared" si="24"/>
        <v>9.7222222222222224E-2</v>
      </c>
      <c r="AA17" s="49">
        <f t="shared" si="25"/>
        <v>1</v>
      </c>
    </row>
    <row r="18" spans="2:27" x14ac:dyDescent="0.25">
      <c r="C18" s="36" t="s">
        <v>76</v>
      </c>
      <c r="D18" s="37">
        <v>13</v>
      </c>
      <c r="E18" s="37">
        <v>13</v>
      </c>
      <c r="F18" s="37">
        <v>7</v>
      </c>
      <c r="G18" s="37">
        <v>7</v>
      </c>
      <c r="H18" s="37">
        <v>13</v>
      </c>
      <c r="I18" s="53">
        <f t="shared" si="18"/>
        <v>53</v>
      </c>
      <c r="K18" s="36" t="s">
        <v>76</v>
      </c>
      <c r="L18" s="54">
        <f t="shared" si="19"/>
        <v>2.9545454545454545E-2</v>
      </c>
      <c r="M18" s="54">
        <f t="shared" si="16"/>
        <v>4.9429657794676805E-2</v>
      </c>
      <c r="N18" s="54">
        <f t="shared" si="16"/>
        <v>7.8651685393258425E-2</v>
      </c>
      <c r="O18" s="39">
        <f t="shared" si="16"/>
        <v>4.6357615894039736E-2</v>
      </c>
      <c r="P18" s="39">
        <f t="shared" si="16"/>
        <v>6.9518716577540107E-2</v>
      </c>
      <c r="Q18" s="199">
        <f t="shared" si="16"/>
        <v>4.6902654867256637E-2</v>
      </c>
      <c r="R18" s="155">
        <v>4.8963068034747315E-2</v>
      </c>
      <c r="S18" s="243" t="s">
        <v>91</v>
      </c>
      <c r="U18" s="36" t="s">
        <v>76</v>
      </c>
      <c r="V18" s="47">
        <f t="shared" si="20"/>
        <v>0.24528301886792453</v>
      </c>
      <c r="W18" s="47">
        <f t="shared" si="21"/>
        <v>0.24528301886792453</v>
      </c>
      <c r="X18" s="47">
        <f t="shared" si="22"/>
        <v>0.13207547169811321</v>
      </c>
      <c r="Y18" s="47">
        <f t="shared" si="23"/>
        <v>0.13207547169811321</v>
      </c>
      <c r="Z18" s="47">
        <f t="shared" si="24"/>
        <v>0.24528301886792453</v>
      </c>
      <c r="AA18" s="50">
        <f t="shared" si="25"/>
        <v>1</v>
      </c>
    </row>
    <row r="19" spans="2:27" x14ac:dyDescent="0.25">
      <c r="C19" s="36" t="s">
        <v>77</v>
      </c>
      <c r="D19" s="37">
        <v>120</v>
      </c>
      <c r="E19" s="37">
        <v>65</v>
      </c>
      <c r="F19" s="37">
        <v>13</v>
      </c>
      <c r="G19" s="37">
        <v>37</v>
      </c>
      <c r="H19" s="37">
        <v>45</v>
      </c>
      <c r="I19" s="53">
        <f t="shared" si="18"/>
        <v>280</v>
      </c>
      <c r="K19" s="36" t="s">
        <v>77</v>
      </c>
      <c r="L19" s="40">
        <f t="shared" si="19"/>
        <v>0.27272727272727271</v>
      </c>
      <c r="M19" s="40">
        <f t="shared" si="16"/>
        <v>0.24714828897338403</v>
      </c>
      <c r="N19" s="39">
        <f t="shared" si="16"/>
        <v>0.14606741573033707</v>
      </c>
      <c r="O19" s="40">
        <f t="shared" si="16"/>
        <v>0.24503311258278146</v>
      </c>
      <c r="P19" s="40">
        <f t="shared" si="16"/>
        <v>0.24064171122994651</v>
      </c>
      <c r="Q19" s="198">
        <f t="shared" si="16"/>
        <v>0.24778761061946902</v>
      </c>
      <c r="R19" s="156">
        <v>0.21805079568868227</v>
      </c>
      <c r="S19" s="243" t="s">
        <v>91</v>
      </c>
      <c r="U19" s="36" t="s">
        <v>77</v>
      </c>
      <c r="V19" s="40">
        <f t="shared" si="20"/>
        <v>0.42857142857142855</v>
      </c>
      <c r="W19" s="39">
        <f t="shared" si="21"/>
        <v>0.23214285714285715</v>
      </c>
      <c r="X19" s="39">
        <f t="shared" si="22"/>
        <v>4.642857142857143E-2</v>
      </c>
      <c r="Y19" s="39">
        <f t="shared" si="23"/>
        <v>0.13214285714285715</v>
      </c>
      <c r="Z19" s="39">
        <f t="shared" si="24"/>
        <v>0.16071428571428573</v>
      </c>
      <c r="AA19" s="49">
        <f t="shared" si="25"/>
        <v>1</v>
      </c>
    </row>
    <row r="20" spans="2:27" x14ac:dyDescent="0.25">
      <c r="C20" s="36" t="s">
        <v>78</v>
      </c>
      <c r="D20" s="37">
        <v>53</v>
      </c>
      <c r="E20" s="37">
        <v>56</v>
      </c>
      <c r="F20" s="37">
        <v>13</v>
      </c>
      <c r="G20" s="37">
        <v>24</v>
      </c>
      <c r="H20" s="37">
        <v>36</v>
      </c>
      <c r="I20" s="53">
        <f t="shared" si="18"/>
        <v>182</v>
      </c>
      <c r="K20" s="36" t="s">
        <v>78</v>
      </c>
      <c r="L20" s="39">
        <f t="shared" si="19"/>
        <v>0.12045454545454545</v>
      </c>
      <c r="M20" s="39">
        <f t="shared" si="16"/>
        <v>0.21292775665399238</v>
      </c>
      <c r="N20" s="39">
        <f t="shared" si="16"/>
        <v>0.14606741573033707</v>
      </c>
      <c r="O20" s="39">
        <f t="shared" si="16"/>
        <v>0.15894039735099338</v>
      </c>
      <c r="P20" s="39">
        <f t="shared" si="16"/>
        <v>0.19251336898395721</v>
      </c>
      <c r="Q20" s="157">
        <f t="shared" si="16"/>
        <v>0.16106194690265488</v>
      </c>
      <c r="R20" s="156">
        <v>0.11776399573423894</v>
      </c>
      <c r="S20" s="243" t="s">
        <v>91</v>
      </c>
      <c r="U20" s="36" t="s">
        <v>78</v>
      </c>
      <c r="V20" s="39">
        <f t="shared" si="20"/>
        <v>0.29120879120879123</v>
      </c>
      <c r="W20" s="40">
        <f t="shared" si="21"/>
        <v>0.30769230769230771</v>
      </c>
      <c r="X20" s="39">
        <f t="shared" si="22"/>
        <v>7.1428571428571425E-2</v>
      </c>
      <c r="Y20" s="39">
        <f t="shared" si="23"/>
        <v>0.13186813186813187</v>
      </c>
      <c r="Z20" s="39">
        <f t="shared" si="24"/>
        <v>0.19780219780219779</v>
      </c>
      <c r="AA20" s="49">
        <f t="shared" si="25"/>
        <v>1</v>
      </c>
    </row>
    <row r="21" spans="2:27" x14ac:dyDescent="0.25">
      <c r="C21" s="36" t="s">
        <v>16</v>
      </c>
      <c r="D21" s="37">
        <v>58</v>
      </c>
      <c r="E21" s="37">
        <v>27</v>
      </c>
      <c r="F21" s="37">
        <v>12</v>
      </c>
      <c r="G21" s="37">
        <v>32</v>
      </c>
      <c r="H21" s="37">
        <v>30</v>
      </c>
      <c r="I21" s="53">
        <f t="shared" si="18"/>
        <v>159</v>
      </c>
      <c r="K21" s="36" t="s">
        <v>16</v>
      </c>
      <c r="L21" s="39">
        <f t="shared" si="19"/>
        <v>0.13181818181818181</v>
      </c>
      <c r="M21" s="39">
        <f t="shared" si="16"/>
        <v>0.10266159695817491</v>
      </c>
      <c r="N21" s="39">
        <f t="shared" si="16"/>
        <v>0.1348314606741573</v>
      </c>
      <c r="O21" s="39">
        <f t="shared" si="16"/>
        <v>0.2119205298013245</v>
      </c>
      <c r="P21" s="39">
        <f t="shared" si="16"/>
        <v>0.16042780748663102</v>
      </c>
      <c r="Q21" s="49">
        <f t="shared" si="16"/>
        <v>0.1407079646017699</v>
      </c>
      <c r="R21" s="155">
        <v>0.21549340981332119</v>
      </c>
      <c r="S21" s="171" t="s">
        <v>94</v>
      </c>
      <c r="U21" s="36" t="s">
        <v>16</v>
      </c>
      <c r="V21" s="39">
        <f t="shared" si="20"/>
        <v>0.36477987421383645</v>
      </c>
      <c r="W21" s="39">
        <f t="shared" si="21"/>
        <v>0.16981132075471697</v>
      </c>
      <c r="X21" s="39">
        <f t="shared" si="22"/>
        <v>7.5471698113207544E-2</v>
      </c>
      <c r="Y21" s="40">
        <f t="shared" si="23"/>
        <v>0.20125786163522014</v>
      </c>
      <c r="Z21" s="39">
        <f t="shared" si="24"/>
        <v>0.18867924528301888</v>
      </c>
      <c r="AA21" s="49">
        <f t="shared" si="25"/>
        <v>1</v>
      </c>
    </row>
    <row r="22" spans="2:27" x14ac:dyDescent="0.25">
      <c r="C22" s="52"/>
      <c r="D22" s="53">
        <f>SUM(D14:D21)</f>
        <v>440</v>
      </c>
      <c r="E22" s="53">
        <f t="shared" ref="E22:H22" si="26">SUM(E14:E21)</f>
        <v>263</v>
      </c>
      <c r="F22" s="53">
        <f t="shared" si="26"/>
        <v>89</v>
      </c>
      <c r="G22" s="53">
        <f t="shared" si="26"/>
        <v>151</v>
      </c>
      <c r="H22" s="53">
        <f t="shared" si="26"/>
        <v>187</v>
      </c>
      <c r="I22" s="53">
        <f t="shared" si="18"/>
        <v>1130</v>
      </c>
      <c r="K22" s="52"/>
      <c r="L22" s="49">
        <f t="shared" si="19"/>
        <v>1</v>
      </c>
      <c r="M22" s="49">
        <f t="shared" si="16"/>
        <v>1</v>
      </c>
      <c r="N22" s="49">
        <f t="shared" si="16"/>
        <v>1</v>
      </c>
      <c r="O22" s="49">
        <f t="shared" si="16"/>
        <v>1</v>
      </c>
      <c r="P22" s="49">
        <f t="shared" si="16"/>
        <v>1</v>
      </c>
      <c r="Q22" s="49">
        <f t="shared" si="16"/>
        <v>1</v>
      </c>
      <c r="R22" s="175">
        <v>1</v>
      </c>
      <c r="S22" s="173" t="s">
        <v>93</v>
      </c>
      <c r="U22" s="48"/>
      <c r="V22" s="49">
        <f t="shared" si="20"/>
        <v>0.38938053097345132</v>
      </c>
      <c r="W22" s="49">
        <f t="shared" si="21"/>
        <v>0.2327433628318584</v>
      </c>
      <c r="X22" s="49">
        <f t="shared" si="22"/>
        <v>7.8761061946902661E-2</v>
      </c>
      <c r="Y22" s="49">
        <f t="shared" si="23"/>
        <v>0.13362831858407079</v>
      </c>
      <c r="Z22" s="49">
        <f t="shared" si="24"/>
        <v>0.1654867256637168</v>
      </c>
      <c r="AA22" s="49">
        <f t="shared" si="25"/>
        <v>1</v>
      </c>
    </row>
    <row r="23" spans="2:27" x14ac:dyDescent="0.25">
      <c r="C23" s="41"/>
      <c r="D23" s="38"/>
      <c r="E23" s="38"/>
      <c r="F23" s="38"/>
      <c r="G23" s="38"/>
      <c r="H23" s="38"/>
      <c r="I23" s="38"/>
      <c r="K23" s="41"/>
      <c r="L23" s="38"/>
      <c r="M23" s="38"/>
      <c r="N23" s="38"/>
      <c r="O23" s="38"/>
      <c r="P23" s="38"/>
      <c r="Q23" s="38"/>
      <c r="R23" s="38"/>
      <c r="S23" s="38"/>
    </row>
    <row r="24" spans="2:27" ht="28.5" customHeight="1" x14ac:dyDescent="0.25">
      <c r="B24" s="34">
        <v>2018</v>
      </c>
      <c r="C24" s="35" t="s">
        <v>66</v>
      </c>
      <c r="D24" s="35">
        <v>44</v>
      </c>
      <c r="E24" s="35">
        <v>49</v>
      </c>
      <c r="F24" s="35">
        <v>53</v>
      </c>
      <c r="G24" s="35">
        <v>72</v>
      </c>
      <c r="H24" s="35">
        <v>85</v>
      </c>
      <c r="I24" s="35" t="s">
        <v>72</v>
      </c>
      <c r="J24" s="34">
        <f>B24</f>
        <v>2018</v>
      </c>
      <c r="K24" s="35" t="s">
        <v>66</v>
      </c>
      <c r="L24" s="35" t="s">
        <v>67</v>
      </c>
      <c r="M24" s="35" t="s">
        <v>68</v>
      </c>
      <c r="N24" s="35" t="s">
        <v>69</v>
      </c>
      <c r="O24" s="35" t="s">
        <v>70</v>
      </c>
      <c r="P24" s="35" t="s">
        <v>71</v>
      </c>
      <c r="Q24" s="152" t="s">
        <v>72</v>
      </c>
      <c r="R24" s="149"/>
      <c r="S24" s="149"/>
    </row>
    <row r="25" spans="2:27" x14ac:dyDescent="0.25">
      <c r="C25" s="36" t="s">
        <v>73</v>
      </c>
      <c r="D25" s="37">
        <v>16</v>
      </c>
      <c r="E25" s="37">
        <v>15</v>
      </c>
      <c r="F25" s="37">
        <v>3</v>
      </c>
      <c r="G25" s="37">
        <v>4</v>
      </c>
      <c r="H25" s="37">
        <v>24</v>
      </c>
      <c r="I25" s="44">
        <f t="shared" si="18"/>
        <v>62</v>
      </c>
      <c r="K25" s="36" t="s">
        <v>73</v>
      </c>
      <c r="L25" s="39">
        <f>D25/D$33</f>
        <v>4.0506329113924051E-2</v>
      </c>
      <c r="M25" s="39">
        <f t="shared" ref="M25:Q33" si="27">E25/E$33</f>
        <v>5.2447552447552448E-2</v>
      </c>
      <c r="N25" s="39">
        <f t="shared" si="27"/>
        <v>3.1578947368421054E-2</v>
      </c>
      <c r="O25" s="39">
        <f t="shared" si="27"/>
        <v>2.4691358024691357E-2</v>
      </c>
      <c r="P25" s="39">
        <f t="shared" si="27"/>
        <v>0.11267605633802817</v>
      </c>
      <c r="Q25" s="42">
        <f t="shared" si="27"/>
        <v>5.3866203301476977E-2</v>
      </c>
      <c r="R25" s="147"/>
      <c r="S25" s="147"/>
    </row>
    <row r="26" spans="2:27" x14ac:dyDescent="0.25">
      <c r="C26" s="36" t="s">
        <v>17</v>
      </c>
      <c r="D26" s="37">
        <v>84</v>
      </c>
      <c r="E26" s="37">
        <v>48</v>
      </c>
      <c r="F26" s="37">
        <v>10</v>
      </c>
      <c r="G26" s="37">
        <v>24</v>
      </c>
      <c r="H26" s="37">
        <v>34</v>
      </c>
      <c r="I26" s="44">
        <f t="shared" si="18"/>
        <v>200</v>
      </c>
      <c r="K26" s="36" t="s">
        <v>17</v>
      </c>
      <c r="L26" s="39">
        <f t="shared" ref="L26:L33" si="28">D26/D$33</f>
        <v>0.21265822784810126</v>
      </c>
      <c r="M26" s="39">
        <f t="shared" si="27"/>
        <v>0.16783216783216784</v>
      </c>
      <c r="N26" s="39">
        <f t="shared" si="27"/>
        <v>0.10526315789473684</v>
      </c>
      <c r="O26" s="39">
        <f t="shared" si="27"/>
        <v>0.14814814814814814</v>
      </c>
      <c r="P26" s="39">
        <f t="shared" si="27"/>
        <v>0.15962441314553991</v>
      </c>
      <c r="Q26" s="43">
        <f t="shared" si="27"/>
        <v>0.1737619461337967</v>
      </c>
      <c r="R26" s="148"/>
      <c r="S26" s="148"/>
    </row>
    <row r="27" spans="2:27" x14ac:dyDescent="0.25">
      <c r="C27" s="36" t="s">
        <v>74</v>
      </c>
      <c r="D27" s="37">
        <v>43</v>
      </c>
      <c r="E27" s="37">
        <v>25</v>
      </c>
      <c r="F27" s="37">
        <v>10</v>
      </c>
      <c r="G27" s="37">
        <v>21</v>
      </c>
      <c r="H27" s="37">
        <v>35</v>
      </c>
      <c r="I27" s="44">
        <f t="shared" si="18"/>
        <v>134</v>
      </c>
      <c r="K27" s="36" t="s">
        <v>74</v>
      </c>
      <c r="L27" s="39">
        <f t="shared" si="28"/>
        <v>0.10886075949367088</v>
      </c>
      <c r="M27" s="39">
        <f t="shared" si="27"/>
        <v>8.7412587412587409E-2</v>
      </c>
      <c r="N27" s="39">
        <f t="shared" si="27"/>
        <v>0.10526315789473684</v>
      </c>
      <c r="O27" s="39">
        <f t="shared" si="27"/>
        <v>0.12962962962962962</v>
      </c>
      <c r="P27" s="39">
        <f t="shared" si="27"/>
        <v>0.16431924882629109</v>
      </c>
      <c r="Q27" s="42">
        <f t="shared" si="27"/>
        <v>0.11642050390964379</v>
      </c>
      <c r="R27" s="147"/>
      <c r="S27" s="147"/>
    </row>
    <row r="28" spans="2:27" x14ac:dyDescent="0.25">
      <c r="C28" s="36" t="s">
        <v>75</v>
      </c>
      <c r="D28" s="37">
        <v>32</v>
      </c>
      <c r="E28" s="37">
        <v>27</v>
      </c>
      <c r="F28" s="37">
        <v>25</v>
      </c>
      <c r="G28" s="37">
        <v>6</v>
      </c>
      <c r="H28" s="37">
        <v>11</v>
      </c>
      <c r="I28" s="44">
        <f t="shared" si="18"/>
        <v>101</v>
      </c>
      <c r="K28" s="36" t="s">
        <v>75</v>
      </c>
      <c r="L28" s="39">
        <f t="shared" si="28"/>
        <v>8.1012658227848103E-2</v>
      </c>
      <c r="M28" s="39">
        <f t="shared" si="27"/>
        <v>9.4405594405594401E-2</v>
      </c>
      <c r="N28" s="40">
        <f t="shared" si="27"/>
        <v>0.26315789473684209</v>
      </c>
      <c r="O28" s="39">
        <f t="shared" si="27"/>
        <v>3.7037037037037035E-2</v>
      </c>
      <c r="P28" s="39">
        <f t="shared" si="27"/>
        <v>5.1643192488262914E-2</v>
      </c>
      <c r="Q28" s="42">
        <f t="shared" si="27"/>
        <v>8.774978279756733E-2</v>
      </c>
      <c r="R28" s="147"/>
      <c r="S28" s="147"/>
    </row>
    <row r="29" spans="2:27" x14ac:dyDescent="0.25">
      <c r="C29" s="36" t="s">
        <v>76</v>
      </c>
      <c r="D29" s="37">
        <v>20</v>
      </c>
      <c r="E29" s="37">
        <v>10</v>
      </c>
      <c r="F29" s="37">
        <v>3</v>
      </c>
      <c r="G29" s="37">
        <v>5</v>
      </c>
      <c r="H29" s="37">
        <v>7</v>
      </c>
      <c r="I29" s="44">
        <f t="shared" si="18"/>
        <v>45</v>
      </c>
      <c r="K29" s="36" t="s">
        <v>76</v>
      </c>
      <c r="L29" s="39">
        <f t="shared" si="28"/>
        <v>5.0632911392405063E-2</v>
      </c>
      <c r="M29" s="39">
        <f t="shared" si="27"/>
        <v>3.4965034965034968E-2</v>
      </c>
      <c r="N29" s="39">
        <f t="shared" si="27"/>
        <v>3.1578947368421054E-2</v>
      </c>
      <c r="O29" s="39">
        <f t="shared" si="27"/>
        <v>3.0864197530864196E-2</v>
      </c>
      <c r="P29" s="39">
        <f t="shared" si="27"/>
        <v>3.2863849765258218E-2</v>
      </c>
      <c r="Q29" s="42">
        <f t="shared" si="27"/>
        <v>3.9096437880104258E-2</v>
      </c>
      <c r="R29" s="147"/>
      <c r="S29" s="147"/>
    </row>
    <row r="30" spans="2:27" x14ac:dyDescent="0.25">
      <c r="C30" s="36" t="s">
        <v>77</v>
      </c>
      <c r="D30" s="37">
        <v>92</v>
      </c>
      <c r="E30" s="37">
        <v>52</v>
      </c>
      <c r="F30" s="37">
        <v>16</v>
      </c>
      <c r="G30" s="37">
        <v>45</v>
      </c>
      <c r="H30" s="37">
        <v>47</v>
      </c>
      <c r="I30" s="44">
        <f t="shared" si="18"/>
        <v>252</v>
      </c>
      <c r="K30" s="36" t="s">
        <v>77</v>
      </c>
      <c r="L30" s="39">
        <f t="shared" si="28"/>
        <v>0.23291139240506328</v>
      </c>
      <c r="M30" s="39">
        <f t="shared" si="27"/>
        <v>0.18181818181818182</v>
      </c>
      <c r="N30" s="39">
        <f t="shared" si="27"/>
        <v>0.16842105263157894</v>
      </c>
      <c r="O30" s="39">
        <f t="shared" si="27"/>
        <v>0.27777777777777779</v>
      </c>
      <c r="P30" s="39">
        <f t="shared" si="27"/>
        <v>0.22065727699530516</v>
      </c>
      <c r="Q30" s="43">
        <f t="shared" si="27"/>
        <v>0.21894005212858383</v>
      </c>
      <c r="R30" s="148"/>
      <c r="S30" s="148"/>
    </row>
    <row r="31" spans="2:27" x14ac:dyDescent="0.25">
      <c r="C31" s="36" t="s">
        <v>78</v>
      </c>
      <c r="D31" s="37">
        <v>49</v>
      </c>
      <c r="E31" s="37">
        <v>50</v>
      </c>
      <c r="F31" s="37">
        <v>19</v>
      </c>
      <c r="G31" s="37">
        <v>29</v>
      </c>
      <c r="H31" s="37">
        <v>26</v>
      </c>
      <c r="I31" s="44">
        <f t="shared" si="18"/>
        <v>173</v>
      </c>
      <c r="K31" s="36" t="s">
        <v>78</v>
      </c>
      <c r="L31" s="39">
        <f t="shared" si="28"/>
        <v>0.1240506329113924</v>
      </c>
      <c r="M31" s="39">
        <f t="shared" si="27"/>
        <v>0.17482517482517482</v>
      </c>
      <c r="N31" s="39">
        <f t="shared" si="27"/>
        <v>0.2</v>
      </c>
      <c r="O31" s="39">
        <f t="shared" si="27"/>
        <v>0.17901234567901234</v>
      </c>
      <c r="P31" s="39">
        <f t="shared" si="27"/>
        <v>0.12206572769953052</v>
      </c>
      <c r="Q31" s="42">
        <f t="shared" si="27"/>
        <v>0.15030408340573415</v>
      </c>
      <c r="R31" s="147"/>
      <c r="S31" s="147"/>
    </row>
    <row r="32" spans="2:27" x14ac:dyDescent="0.25">
      <c r="C32" s="36" t="s">
        <v>16</v>
      </c>
      <c r="D32" s="37">
        <v>59</v>
      </c>
      <c r="E32" s="37">
        <v>59</v>
      </c>
      <c r="F32" s="37">
        <v>9</v>
      </c>
      <c r="G32" s="37">
        <v>28</v>
      </c>
      <c r="H32" s="37">
        <v>29</v>
      </c>
      <c r="I32" s="44">
        <f t="shared" si="18"/>
        <v>184</v>
      </c>
      <c r="K32" s="36" t="s">
        <v>16</v>
      </c>
      <c r="L32" s="39">
        <f t="shared" si="28"/>
        <v>0.14936708860759493</v>
      </c>
      <c r="M32" s="39">
        <f t="shared" si="27"/>
        <v>0.2062937062937063</v>
      </c>
      <c r="N32" s="39">
        <f t="shared" si="27"/>
        <v>9.4736842105263161E-2</v>
      </c>
      <c r="O32" s="39">
        <f t="shared" si="27"/>
        <v>0.1728395061728395</v>
      </c>
      <c r="P32" s="39">
        <f t="shared" si="27"/>
        <v>0.13615023474178403</v>
      </c>
      <c r="Q32" s="42">
        <f t="shared" si="27"/>
        <v>0.15986099044309296</v>
      </c>
      <c r="R32" s="147"/>
      <c r="S32" s="147"/>
    </row>
    <row r="33" spans="2:19" x14ac:dyDescent="0.25">
      <c r="D33" s="45">
        <f>SUM(D25:D32)</f>
        <v>395</v>
      </c>
      <c r="E33" s="45">
        <f t="shared" ref="E33:H33" si="29">SUM(E25:E32)</f>
        <v>286</v>
      </c>
      <c r="F33" s="45">
        <f t="shared" si="29"/>
        <v>95</v>
      </c>
      <c r="G33" s="45">
        <f t="shared" si="29"/>
        <v>162</v>
      </c>
      <c r="H33" s="45">
        <f t="shared" si="29"/>
        <v>213</v>
      </c>
      <c r="I33" s="44">
        <f t="shared" si="18"/>
        <v>1151</v>
      </c>
      <c r="L33" s="42">
        <f t="shared" si="28"/>
        <v>1</v>
      </c>
      <c r="M33" s="42">
        <f t="shared" si="27"/>
        <v>1</v>
      </c>
      <c r="N33" s="42">
        <f t="shared" si="27"/>
        <v>1</v>
      </c>
      <c r="O33" s="42">
        <f t="shared" si="27"/>
        <v>1</v>
      </c>
      <c r="P33" s="42">
        <f t="shared" si="27"/>
        <v>1</v>
      </c>
      <c r="Q33" s="42">
        <f t="shared" si="27"/>
        <v>1</v>
      </c>
      <c r="R33" s="147"/>
      <c r="S33" s="147"/>
    </row>
    <row r="34" spans="2:19" x14ac:dyDescent="0.25">
      <c r="I34" s="38"/>
      <c r="R34" s="150"/>
      <c r="S34" s="150"/>
    </row>
    <row r="35" spans="2:19" ht="28.5" customHeight="1" x14ac:dyDescent="0.25">
      <c r="B35" s="34">
        <v>2017</v>
      </c>
      <c r="C35" s="35" t="s">
        <v>66</v>
      </c>
      <c r="D35" s="35">
        <v>44</v>
      </c>
      <c r="E35" s="35">
        <v>49</v>
      </c>
      <c r="F35" s="35">
        <v>53</v>
      </c>
      <c r="G35" s="35">
        <v>72</v>
      </c>
      <c r="H35" s="35">
        <v>85</v>
      </c>
      <c r="I35" s="35" t="s">
        <v>72</v>
      </c>
      <c r="J35" s="34">
        <f>B35</f>
        <v>2017</v>
      </c>
      <c r="K35" s="35" t="s">
        <v>66</v>
      </c>
      <c r="L35" s="35" t="s">
        <v>67</v>
      </c>
      <c r="M35" s="35" t="s">
        <v>68</v>
      </c>
      <c r="N35" s="35" t="s">
        <v>69</v>
      </c>
      <c r="O35" s="35" t="s">
        <v>70</v>
      </c>
      <c r="P35" s="35" t="s">
        <v>71</v>
      </c>
      <c r="Q35" s="152" t="s">
        <v>72</v>
      </c>
      <c r="R35" s="149"/>
      <c r="S35" s="149"/>
    </row>
    <row r="36" spans="2:19" x14ac:dyDescent="0.25">
      <c r="C36" s="36" t="s">
        <v>73</v>
      </c>
      <c r="D36" s="37">
        <v>23</v>
      </c>
      <c r="E36" s="37">
        <v>16</v>
      </c>
      <c r="F36" s="37">
        <v>3</v>
      </c>
      <c r="G36" s="37">
        <v>2</v>
      </c>
      <c r="H36" s="37">
        <v>18</v>
      </c>
      <c r="I36" s="44">
        <f t="shared" si="18"/>
        <v>62</v>
      </c>
      <c r="K36" s="36" t="s">
        <v>73</v>
      </c>
      <c r="L36" s="39">
        <f>D36/D$44</f>
        <v>5.5155875299760189E-2</v>
      </c>
      <c r="M36" s="39">
        <f t="shared" ref="M36:Q44" si="30">E36/E$44</f>
        <v>4.790419161676647E-2</v>
      </c>
      <c r="N36" s="39">
        <f t="shared" si="30"/>
        <v>2.5423728813559324E-2</v>
      </c>
      <c r="O36" s="39">
        <f t="shared" si="30"/>
        <v>1.1904761904761904E-2</v>
      </c>
      <c r="P36" s="39">
        <f t="shared" si="30"/>
        <v>7.6923076923076927E-2</v>
      </c>
      <c r="Q36" s="42">
        <f t="shared" si="30"/>
        <v>4.878048780487805E-2</v>
      </c>
      <c r="R36" s="147"/>
      <c r="S36" s="147"/>
    </row>
    <row r="37" spans="2:19" x14ac:dyDescent="0.25">
      <c r="C37" s="36" t="s">
        <v>17</v>
      </c>
      <c r="D37" s="37">
        <v>101</v>
      </c>
      <c r="E37" s="37">
        <v>52</v>
      </c>
      <c r="F37" s="37">
        <v>10</v>
      </c>
      <c r="G37" s="37">
        <v>25</v>
      </c>
      <c r="H37" s="37">
        <v>50</v>
      </c>
      <c r="I37" s="44">
        <f t="shared" si="18"/>
        <v>238</v>
      </c>
      <c r="K37" s="36" t="s">
        <v>17</v>
      </c>
      <c r="L37" s="39">
        <f t="shared" ref="L37:L44" si="31">D37/D$44</f>
        <v>0.2422062350119904</v>
      </c>
      <c r="M37" s="39">
        <f t="shared" si="30"/>
        <v>0.15568862275449102</v>
      </c>
      <c r="N37" s="39">
        <f t="shared" si="30"/>
        <v>8.4745762711864403E-2</v>
      </c>
      <c r="O37" s="39">
        <f t="shared" si="30"/>
        <v>0.14880952380952381</v>
      </c>
      <c r="P37" s="39">
        <f t="shared" si="30"/>
        <v>0.21367521367521367</v>
      </c>
      <c r="Q37" s="43">
        <f t="shared" si="30"/>
        <v>0.18725413060582219</v>
      </c>
      <c r="R37" s="148"/>
      <c r="S37" s="148"/>
    </row>
    <row r="38" spans="2:19" x14ac:dyDescent="0.25">
      <c r="C38" s="36" t="s">
        <v>74</v>
      </c>
      <c r="D38" s="37">
        <v>41</v>
      </c>
      <c r="E38" s="37">
        <v>35</v>
      </c>
      <c r="F38" s="37">
        <v>10</v>
      </c>
      <c r="G38" s="37">
        <v>26</v>
      </c>
      <c r="H38" s="37">
        <v>27</v>
      </c>
      <c r="I38" s="44">
        <f t="shared" si="18"/>
        <v>139</v>
      </c>
      <c r="K38" s="36" t="s">
        <v>74</v>
      </c>
      <c r="L38" s="39">
        <f t="shared" si="31"/>
        <v>9.8321342925659472E-2</v>
      </c>
      <c r="M38" s="39">
        <f t="shared" si="30"/>
        <v>0.10479041916167664</v>
      </c>
      <c r="N38" s="39">
        <f t="shared" si="30"/>
        <v>8.4745762711864403E-2</v>
      </c>
      <c r="O38" s="39">
        <f t="shared" si="30"/>
        <v>0.15476190476190477</v>
      </c>
      <c r="P38" s="39">
        <f t="shared" si="30"/>
        <v>0.11538461538461539</v>
      </c>
      <c r="Q38" s="42">
        <f t="shared" si="30"/>
        <v>0.10936270653029111</v>
      </c>
      <c r="R38" s="147"/>
      <c r="S38" s="147"/>
    </row>
    <row r="39" spans="2:19" x14ac:dyDescent="0.25">
      <c r="C39" s="36" t="s">
        <v>75</v>
      </c>
      <c r="D39" s="37">
        <v>32</v>
      </c>
      <c r="E39" s="37">
        <v>61</v>
      </c>
      <c r="F39" s="37">
        <v>37</v>
      </c>
      <c r="G39" s="37">
        <v>13</v>
      </c>
      <c r="H39" s="37">
        <v>9</v>
      </c>
      <c r="I39" s="44">
        <f t="shared" si="18"/>
        <v>152</v>
      </c>
      <c r="K39" s="36" t="s">
        <v>75</v>
      </c>
      <c r="L39" s="39">
        <f t="shared" si="31"/>
        <v>7.6738609112709827E-2</v>
      </c>
      <c r="M39" s="39">
        <f t="shared" si="30"/>
        <v>0.18263473053892215</v>
      </c>
      <c r="N39" s="40">
        <f t="shared" si="30"/>
        <v>0.3135593220338983</v>
      </c>
      <c r="O39" s="39">
        <f t="shared" si="30"/>
        <v>7.7380952380952384E-2</v>
      </c>
      <c r="P39" s="39">
        <f t="shared" si="30"/>
        <v>3.8461538461538464E-2</v>
      </c>
      <c r="Q39" s="42">
        <f t="shared" si="30"/>
        <v>0.11959087332808813</v>
      </c>
      <c r="R39" s="147"/>
      <c r="S39" s="147"/>
    </row>
    <row r="40" spans="2:19" x14ac:dyDescent="0.25">
      <c r="C40" s="36" t="s">
        <v>76</v>
      </c>
      <c r="D40" s="37">
        <v>15</v>
      </c>
      <c r="E40" s="37">
        <v>17</v>
      </c>
      <c r="F40" s="37">
        <v>7</v>
      </c>
      <c r="G40" s="37">
        <v>11</v>
      </c>
      <c r="H40" s="37">
        <v>11</v>
      </c>
      <c r="I40" s="44">
        <f t="shared" si="18"/>
        <v>61</v>
      </c>
      <c r="K40" s="36" t="s">
        <v>76</v>
      </c>
      <c r="L40" s="39">
        <f t="shared" si="31"/>
        <v>3.5971223021582732E-2</v>
      </c>
      <c r="M40" s="39">
        <f t="shared" si="30"/>
        <v>5.089820359281437E-2</v>
      </c>
      <c r="N40" s="39">
        <f t="shared" si="30"/>
        <v>5.9322033898305086E-2</v>
      </c>
      <c r="O40" s="39">
        <f t="shared" si="30"/>
        <v>6.5476190476190479E-2</v>
      </c>
      <c r="P40" s="39">
        <f t="shared" si="30"/>
        <v>4.7008547008547008E-2</v>
      </c>
      <c r="Q40" s="42">
        <f t="shared" si="30"/>
        <v>4.7993705743509051E-2</v>
      </c>
      <c r="R40" s="147"/>
      <c r="S40" s="147"/>
    </row>
    <row r="41" spans="2:19" x14ac:dyDescent="0.25">
      <c r="C41" s="36" t="s">
        <v>77</v>
      </c>
      <c r="D41" s="37">
        <v>85</v>
      </c>
      <c r="E41" s="37">
        <v>59</v>
      </c>
      <c r="F41" s="37">
        <v>15</v>
      </c>
      <c r="G41" s="37">
        <v>41</v>
      </c>
      <c r="H41" s="37">
        <v>52</v>
      </c>
      <c r="I41" s="44">
        <f t="shared" si="18"/>
        <v>252</v>
      </c>
      <c r="K41" s="36" t="s">
        <v>77</v>
      </c>
      <c r="L41" s="39">
        <f t="shared" si="31"/>
        <v>0.2038369304556355</v>
      </c>
      <c r="M41" s="39">
        <f t="shared" si="30"/>
        <v>0.17664670658682635</v>
      </c>
      <c r="N41" s="39">
        <f t="shared" si="30"/>
        <v>0.1271186440677966</v>
      </c>
      <c r="O41" s="39">
        <f t="shared" si="30"/>
        <v>0.24404761904761904</v>
      </c>
      <c r="P41" s="39">
        <f t="shared" si="30"/>
        <v>0.22222222222222221</v>
      </c>
      <c r="Q41" s="43">
        <f t="shared" si="30"/>
        <v>0.1982690794649882</v>
      </c>
      <c r="R41" s="148"/>
      <c r="S41" s="148"/>
    </row>
    <row r="42" spans="2:19" x14ac:dyDescent="0.25">
      <c r="C42" s="36" t="s">
        <v>78</v>
      </c>
      <c r="D42" s="37">
        <v>48</v>
      </c>
      <c r="E42" s="37">
        <v>50</v>
      </c>
      <c r="F42" s="37">
        <v>12</v>
      </c>
      <c r="G42" s="37">
        <v>13</v>
      </c>
      <c r="H42" s="37">
        <v>27</v>
      </c>
      <c r="I42" s="44">
        <f t="shared" si="18"/>
        <v>150</v>
      </c>
      <c r="K42" s="36" t="s">
        <v>78</v>
      </c>
      <c r="L42" s="39">
        <f t="shared" si="31"/>
        <v>0.11510791366906475</v>
      </c>
      <c r="M42" s="39">
        <f t="shared" si="30"/>
        <v>0.1497005988023952</v>
      </c>
      <c r="N42" s="39">
        <f t="shared" si="30"/>
        <v>0.10169491525423729</v>
      </c>
      <c r="O42" s="39">
        <f t="shared" si="30"/>
        <v>7.7380952380952384E-2</v>
      </c>
      <c r="P42" s="39">
        <f t="shared" si="30"/>
        <v>0.11538461538461539</v>
      </c>
      <c r="Q42" s="42">
        <f t="shared" si="30"/>
        <v>0.11801730920535011</v>
      </c>
      <c r="R42" s="147"/>
      <c r="S42" s="147"/>
    </row>
    <row r="43" spans="2:19" x14ac:dyDescent="0.25">
      <c r="C43" s="36" t="s">
        <v>16</v>
      </c>
      <c r="D43" s="37">
        <v>72</v>
      </c>
      <c r="E43" s="37">
        <v>44</v>
      </c>
      <c r="F43" s="37">
        <v>24</v>
      </c>
      <c r="G43" s="37">
        <v>37</v>
      </c>
      <c r="H43" s="37">
        <v>40</v>
      </c>
      <c r="I43" s="44">
        <f t="shared" si="18"/>
        <v>217</v>
      </c>
      <c r="K43" s="36" t="s">
        <v>16</v>
      </c>
      <c r="L43" s="39">
        <f t="shared" si="31"/>
        <v>0.17266187050359713</v>
      </c>
      <c r="M43" s="39">
        <f t="shared" si="30"/>
        <v>0.1317365269461078</v>
      </c>
      <c r="N43" s="39">
        <f t="shared" si="30"/>
        <v>0.20338983050847459</v>
      </c>
      <c r="O43" s="39">
        <f t="shared" si="30"/>
        <v>0.22023809523809523</v>
      </c>
      <c r="P43" s="39">
        <f t="shared" si="30"/>
        <v>0.17094017094017094</v>
      </c>
      <c r="Q43" s="42">
        <f t="shared" si="30"/>
        <v>0.17073170731707318</v>
      </c>
      <c r="R43" s="147"/>
      <c r="S43" s="147"/>
    </row>
    <row r="44" spans="2:19" x14ac:dyDescent="0.25">
      <c r="D44" s="45">
        <f>SUM(D36:D43)</f>
        <v>417</v>
      </c>
      <c r="E44" s="45">
        <f t="shared" ref="E44:H44" si="32">SUM(E36:E43)</f>
        <v>334</v>
      </c>
      <c r="F44" s="45">
        <f t="shared" si="32"/>
        <v>118</v>
      </c>
      <c r="G44" s="45">
        <f t="shared" si="32"/>
        <v>168</v>
      </c>
      <c r="H44" s="45">
        <f t="shared" si="32"/>
        <v>234</v>
      </c>
      <c r="I44" s="44">
        <f t="shared" si="18"/>
        <v>1271</v>
      </c>
      <c r="L44" s="42">
        <f t="shared" si="31"/>
        <v>1</v>
      </c>
      <c r="M44" s="42">
        <f t="shared" si="30"/>
        <v>1</v>
      </c>
      <c r="N44" s="42">
        <f t="shared" si="30"/>
        <v>1</v>
      </c>
      <c r="O44" s="42">
        <f t="shared" si="30"/>
        <v>1</v>
      </c>
      <c r="P44" s="42">
        <f t="shared" si="30"/>
        <v>1</v>
      </c>
      <c r="Q44" s="42">
        <f t="shared" si="30"/>
        <v>1</v>
      </c>
      <c r="R44" s="147"/>
      <c r="S44" s="147"/>
    </row>
    <row r="45" spans="2:19" x14ac:dyDescent="0.25">
      <c r="I45" s="38"/>
      <c r="R45" s="150"/>
      <c r="S45" s="150"/>
    </row>
    <row r="46" spans="2:19" ht="28.5" customHeight="1" x14ac:dyDescent="0.25">
      <c r="B46" s="34">
        <v>2016</v>
      </c>
      <c r="C46" s="35" t="s">
        <v>66</v>
      </c>
      <c r="D46" s="35">
        <v>44</v>
      </c>
      <c r="E46" s="35">
        <v>49</v>
      </c>
      <c r="F46" s="35">
        <v>53</v>
      </c>
      <c r="G46" s="35">
        <v>72</v>
      </c>
      <c r="H46" s="35">
        <v>85</v>
      </c>
      <c r="I46" s="35" t="s">
        <v>72</v>
      </c>
      <c r="J46" s="34">
        <f>B46</f>
        <v>2016</v>
      </c>
      <c r="K46" s="35" t="s">
        <v>66</v>
      </c>
      <c r="L46" s="35" t="s">
        <v>67</v>
      </c>
      <c r="M46" s="35" t="s">
        <v>68</v>
      </c>
      <c r="N46" s="35" t="s">
        <v>69</v>
      </c>
      <c r="O46" s="35" t="s">
        <v>70</v>
      </c>
      <c r="P46" s="35" t="s">
        <v>71</v>
      </c>
      <c r="Q46" s="152" t="s">
        <v>72</v>
      </c>
      <c r="R46" s="149"/>
      <c r="S46" s="149"/>
    </row>
    <row r="47" spans="2:19" x14ac:dyDescent="0.25">
      <c r="C47" s="36" t="s">
        <v>73</v>
      </c>
      <c r="D47" s="37">
        <v>20</v>
      </c>
      <c r="E47" s="37">
        <v>9</v>
      </c>
      <c r="F47" s="37">
        <v>3</v>
      </c>
      <c r="G47" s="37">
        <v>5</v>
      </c>
      <c r="H47" s="37">
        <v>18</v>
      </c>
      <c r="I47" s="44">
        <f t="shared" si="18"/>
        <v>55</v>
      </c>
      <c r="K47" s="36" t="s">
        <v>73</v>
      </c>
      <c r="L47" s="39">
        <f t="shared" ref="L47:Q47" si="33">D47/D$55</f>
        <v>5.0377833753148617E-2</v>
      </c>
      <c r="M47" s="39">
        <f t="shared" si="33"/>
        <v>3.8135593220338986E-2</v>
      </c>
      <c r="N47" s="39">
        <f t="shared" si="33"/>
        <v>2.34375E-2</v>
      </c>
      <c r="O47" s="39">
        <f t="shared" si="33"/>
        <v>2.7027027027027029E-2</v>
      </c>
      <c r="P47" s="39">
        <f t="shared" si="33"/>
        <v>8.7378640776699032E-2</v>
      </c>
      <c r="Q47" s="42">
        <f t="shared" si="33"/>
        <v>4.7743055555555552E-2</v>
      </c>
      <c r="R47" s="147"/>
      <c r="S47" s="147"/>
    </row>
    <row r="48" spans="2:19" x14ac:dyDescent="0.25">
      <c r="C48" s="36" t="s">
        <v>17</v>
      </c>
      <c r="D48" s="37">
        <v>84</v>
      </c>
      <c r="E48" s="37">
        <v>50</v>
      </c>
      <c r="F48" s="37">
        <v>21</v>
      </c>
      <c r="G48" s="37">
        <v>26</v>
      </c>
      <c r="H48" s="37">
        <v>31</v>
      </c>
      <c r="I48" s="44">
        <f t="shared" si="18"/>
        <v>212</v>
      </c>
      <c r="K48" s="36" t="s">
        <v>17</v>
      </c>
      <c r="L48" s="39">
        <f t="shared" ref="L48:L55" si="34">D48/D$55</f>
        <v>0.21158690176322417</v>
      </c>
      <c r="M48" s="39">
        <f t="shared" ref="M48:Q55" si="35">E48/E$55</f>
        <v>0.21186440677966101</v>
      </c>
      <c r="N48" s="39">
        <f t="shared" si="35"/>
        <v>0.1640625</v>
      </c>
      <c r="O48" s="39">
        <f t="shared" si="35"/>
        <v>0.14054054054054055</v>
      </c>
      <c r="P48" s="39">
        <f t="shared" si="35"/>
        <v>0.15048543689320387</v>
      </c>
      <c r="Q48" s="42">
        <f t="shared" si="35"/>
        <v>0.18402777777777779</v>
      </c>
      <c r="R48" s="147"/>
      <c r="S48" s="147"/>
    </row>
    <row r="49" spans="3:19" x14ac:dyDescent="0.25">
      <c r="C49" s="36" t="s">
        <v>74</v>
      </c>
      <c r="D49" s="37">
        <v>34</v>
      </c>
      <c r="E49" s="37">
        <v>26</v>
      </c>
      <c r="F49" s="37">
        <v>7</v>
      </c>
      <c r="G49" s="37">
        <v>20</v>
      </c>
      <c r="H49" s="37">
        <v>29</v>
      </c>
      <c r="I49" s="44">
        <f t="shared" si="18"/>
        <v>116</v>
      </c>
      <c r="K49" s="36" t="s">
        <v>74</v>
      </c>
      <c r="L49" s="39">
        <f t="shared" si="34"/>
        <v>8.5642317380352648E-2</v>
      </c>
      <c r="M49" s="39">
        <f t="shared" si="35"/>
        <v>0.11016949152542373</v>
      </c>
      <c r="N49" s="39">
        <f t="shared" si="35"/>
        <v>5.46875E-2</v>
      </c>
      <c r="O49" s="39">
        <f t="shared" si="35"/>
        <v>0.10810810810810811</v>
      </c>
      <c r="P49" s="39">
        <f t="shared" si="35"/>
        <v>0.14077669902912621</v>
      </c>
      <c r="Q49" s="42">
        <f t="shared" si="35"/>
        <v>0.10069444444444445</v>
      </c>
      <c r="R49" s="147"/>
      <c r="S49" s="147"/>
    </row>
    <row r="50" spans="3:19" x14ac:dyDescent="0.25">
      <c r="C50" s="36" t="s">
        <v>75</v>
      </c>
      <c r="D50" s="37">
        <v>25</v>
      </c>
      <c r="E50" s="37">
        <v>15</v>
      </c>
      <c r="F50" s="37">
        <v>39</v>
      </c>
      <c r="G50" s="37">
        <v>11</v>
      </c>
      <c r="H50" s="37">
        <v>12</v>
      </c>
      <c r="I50" s="44">
        <f t="shared" si="18"/>
        <v>102</v>
      </c>
      <c r="K50" s="36" t="s">
        <v>75</v>
      </c>
      <c r="L50" s="39">
        <f t="shared" si="34"/>
        <v>6.2972292191435769E-2</v>
      </c>
      <c r="M50" s="39">
        <f t="shared" si="35"/>
        <v>6.3559322033898302E-2</v>
      </c>
      <c r="N50" s="40">
        <f t="shared" si="35"/>
        <v>0.3046875</v>
      </c>
      <c r="O50" s="39">
        <f t="shared" si="35"/>
        <v>5.9459459459459463E-2</v>
      </c>
      <c r="P50" s="39">
        <f t="shared" si="35"/>
        <v>5.8252427184466021E-2</v>
      </c>
      <c r="Q50" s="42">
        <f t="shared" si="35"/>
        <v>8.8541666666666671E-2</v>
      </c>
      <c r="R50" s="147"/>
      <c r="S50" s="147"/>
    </row>
    <row r="51" spans="3:19" x14ac:dyDescent="0.25">
      <c r="C51" s="36" t="s">
        <v>76</v>
      </c>
      <c r="D51" s="37">
        <v>17</v>
      </c>
      <c r="E51" s="37">
        <v>12</v>
      </c>
      <c r="F51" s="37">
        <v>5</v>
      </c>
      <c r="G51" s="37">
        <v>10</v>
      </c>
      <c r="H51" s="37">
        <v>6</v>
      </c>
      <c r="I51" s="44">
        <f t="shared" si="18"/>
        <v>50</v>
      </c>
      <c r="K51" s="36" t="s">
        <v>76</v>
      </c>
      <c r="L51" s="39">
        <f t="shared" si="34"/>
        <v>4.2821158690176324E-2</v>
      </c>
      <c r="M51" s="39">
        <f t="shared" si="35"/>
        <v>5.0847457627118647E-2</v>
      </c>
      <c r="N51" s="39">
        <f t="shared" si="35"/>
        <v>3.90625E-2</v>
      </c>
      <c r="O51" s="39">
        <f t="shared" si="35"/>
        <v>5.4054054054054057E-2</v>
      </c>
      <c r="P51" s="39">
        <f t="shared" si="35"/>
        <v>2.9126213592233011E-2</v>
      </c>
      <c r="Q51" s="42">
        <f t="shared" si="35"/>
        <v>4.3402777777777776E-2</v>
      </c>
      <c r="R51" s="147"/>
      <c r="S51" s="147"/>
    </row>
    <row r="52" spans="3:19" x14ac:dyDescent="0.25">
      <c r="C52" s="36" t="s">
        <v>77</v>
      </c>
      <c r="D52" s="37">
        <v>88</v>
      </c>
      <c r="E52" s="37">
        <v>51</v>
      </c>
      <c r="F52" s="37">
        <v>27</v>
      </c>
      <c r="G52" s="37">
        <v>59</v>
      </c>
      <c r="H52" s="37">
        <v>52</v>
      </c>
      <c r="I52" s="44">
        <f t="shared" si="18"/>
        <v>277</v>
      </c>
      <c r="K52" s="36" t="s">
        <v>77</v>
      </c>
      <c r="L52" s="39">
        <f t="shared" si="34"/>
        <v>0.22166246851385391</v>
      </c>
      <c r="M52" s="39">
        <f t="shared" si="35"/>
        <v>0.21610169491525424</v>
      </c>
      <c r="N52" s="39">
        <f t="shared" si="35"/>
        <v>0.2109375</v>
      </c>
      <c r="O52" s="39">
        <f t="shared" si="35"/>
        <v>0.31891891891891894</v>
      </c>
      <c r="P52" s="39">
        <f t="shared" si="35"/>
        <v>0.25242718446601942</v>
      </c>
      <c r="Q52" s="42">
        <f t="shared" si="35"/>
        <v>0.2404513888888889</v>
      </c>
      <c r="R52" s="147"/>
      <c r="S52" s="147"/>
    </row>
    <row r="53" spans="3:19" x14ac:dyDescent="0.25">
      <c r="C53" s="36" t="s">
        <v>78</v>
      </c>
      <c r="D53" s="37">
        <v>58</v>
      </c>
      <c r="E53" s="37">
        <v>44</v>
      </c>
      <c r="F53" s="37">
        <v>13</v>
      </c>
      <c r="G53" s="37">
        <v>23</v>
      </c>
      <c r="H53" s="37">
        <v>25</v>
      </c>
      <c r="I53" s="44">
        <f t="shared" si="18"/>
        <v>163</v>
      </c>
      <c r="K53" s="36" t="s">
        <v>78</v>
      </c>
      <c r="L53" s="39">
        <f t="shared" si="34"/>
        <v>0.14609571788413098</v>
      </c>
      <c r="M53" s="39">
        <f t="shared" si="35"/>
        <v>0.1864406779661017</v>
      </c>
      <c r="N53" s="39">
        <f t="shared" si="35"/>
        <v>0.1015625</v>
      </c>
      <c r="O53" s="39">
        <f t="shared" si="35"/>
        <v>0.12432432432432433</v>
      </c>
      <c r="P53" s="39">
        <f t="shared" si="35"/>
        <v>0.12135922330097088</v>
      </c>
      <c r="Q53" s="42">
        <f t="shared" si="35"/>
        <v>0.14149305555555555</v>
      </c>
      <c r="R53" s="147"/>
      <c r="S53" s="147"/>
    </row>
    <row r="54" spans="3:19" x14ac:dyDescent="0.25">
      <c r="C54" s="36" t="s">
        <v>16</v>
      </c>
      <c r="D54" s="37">
        <v>71</v>
      </c>
      <c r="E54" s="37">
        <v>29</v>
      </c>
      <c r="F54" s="37">
        <v>13</v>
      </c>
      <c r="G54" s="37">
        <v>31</v>
      </c>
      <c r="H54" s="37">
        <v>33</v>
      </c>
      <c r="I54" s="44">
        <f>SUM(D54:H54)</f>
        <v>177</v>
      </c>
      <c r="K54" s="36" t="s">
        <v>16</v>
      </c>
      <c r="L54" s="39">
        <f t="shared" si="34"/>
        <v>0.17884130982367757</v>
      </c>
      <c r="M54" s="39">
        <f t="shared" si="35"/>
        <v>0.1228813559322034</v>
      </c>
      <c r="N54" s="39">
        <f t="shared" si="35"/>
        <v>0.1015625</v>
      </c>
      <c r="O54" s="39">
        <f t="shared" si="35"/>
        <v>0.16756756756756758</v>
      </c>
      <c r="P54" s="39">
        <f t="shared" si="35"/>
        <v>0.16019417475728157</v>
      </c>
      <c r="Q54" s="42">
        <f t="shared" si="35"/>
        <v>0.15364583333333334</v>
      </c>
      <c r="R54" s="147"/>
      <c r="S54" s="147"/>
    </row>
    <row r="55" spans="3:19" x14ac:dyDescent="0.25">
      <c r="D55" s="45">
        <f>SUM(D47:D54)</f>
        <v>397</v>
      </c>
      <c r="E55" s="45">
        <f t="shared" ref="E55:H55" si="36">SUM(E47:E54)</f>
        <v>236</v>
      </c>
      <c r="F55" s="45">
        <f t="shared" si="36"/>
        <v>128</v>
      </c>
      <c r="G55" s="45">
        <f t="shared" si="36"/>
        <v>185</v>
      </c>
      <c r="H55" s="45">
        <f t="shared" si="36"/>
        <v>206</v>
      </c>
      <c r="I55" s="44">
        <f t="shared" si="18"/>
        <v>1152</v>
      </c>
      <c r="L55" s="42">
        <f t="shared" si="34"/>
        <v>1</v>
      </c>
      <c r="M55" s="42">
        <f t="shared" si="35"/>
        <v>1</v>
      </c>
      <c r="N55" s="42">
        <f t="shared" si="35"/>
        <v>1</v>
      </c>
      <c r="O55" s="42">
        <f t="shared" si="35"/>
        <v>1</v>
      </c>
      <c r="P55" s="42">
        <f t="shared" si="35"/>
        <v>1</v>
      </c>
      <c r="Q55" s="42">
        <f t="shared" si="35"/>
        <v>1</v>
      </c>
      <c r="R55" s="147"/>
      <c r="S55" s="147"/>
    </row>
    <row r="56" spans="3:19" x14ac:dyDescent="0.25">
      <c r="I56" s="38"/>
      <c r="R56" s="150"/>
      <c r="S56" s="150"/>
    </row>
  </sheetData>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7"/>
  <sheetViews>
    <sheetView topLeftCell="C1" zoomScale="85" zoomScaleNormal="85" workbookViewId="0">
      <selection activeCell="L18" sqref="L18"/>
    </sheetView>
  </sheetViews>
  <sheetFormatPr baseColWidth="10" defaultColWidth="30.140625" defaultRowHeight="15" x14ac:dyDescent="0.25"/>
  <cols>
    <col min="1" max="1" width="5.42578125" customWidth="1"/>
    <col min="2" max="2" width="8.7109375" customWidth="1"/>
    <col min="3" max="3" width="27.85546875" customWidth="1"/>
    <col min="4" max="10" width="15.7109375" customWidth="1"/>
  </cols>
  <sheetData>
    <row r="2" spans="2:10" ht="42.75" customHeight="1" x14ac:dyDescent="0.25">
      <c r="B2" s="314" t="s">
        <v>98</v>
      </c>
      <c r="C2" s="314" t="s">
        <v>99</v>
      </c>
      <c r="D2" s="318" t="s">
        <v>125</v>
      </c>
      <c r="E2" s="319"/>
      <c r="F2" s="320"/>
      <c r="G2" s="314" t="s">
        <v>169</v>
      </c>
      <c r="H2" s="316" t="s">
        <v>167</v>
      </c>
      <c r="I2" s="317"/>
      <c r="J2" s="314" t="s">
        <v>121</v>
      </c>
    </row>
    <row r="3" spans="2:10" ht="25.5" customHeight="1" x14ac:dyDescent="0.25">
      <c r="B3" s="315"/>
      <c r="C3" s="315"/>
      <c r="D3" s="204">
        <v>43497</v>
      </c>
      <c r="E3" s="204">
        <v>44105</v>
      </c>
      <c r="F3" s="204">
        <v>44228</v>
      </c>
      <c r="G3" s="315"/>
      <c r="H3" s="176" t="s">
        <v>126</v>
      </c>
      <c r="I3" s="176" t="s">
        <v>100</v>
      </c>
      <c r="J3" s="315"/>
    </row>
    <row r="4" spans="2:10" x14ac:dyDescent="0.25">
      <c r="B4" s="177" t="s">
        <v>67</v>
      </c>
      <c r="C4" s="178" t="s">
        <v>101</v>
      </c>
      <c r="D4" s="179">
        <v>4175</v>
      </c>
      <c r="E4" s="179">
        <v>4452</v>
      </c>
      <c r="F4" s="179">
        <v>4516</v>
      </c>
      <c r="G4" s="180">
        <f>F4/$F$7</f>
        <v>0.15437205168523963</v>
      </c>
      <c r="H4" s="200">
        <f>F4-D4</f>
        <v>341</v>
      </c>
      <c r="I4" s="205">
        <f>H4/D4</f>
        <v>8.1676646706586822E-2</v>
      </c>
      <c r="J4" s="181">
        <v>19.964633068081344</v>
      </c>
    </row>
    <row r="5" spans="2:10" x14ac:dyDescent="0.25">
      <c r="B5" s="177" t="s">
        <v>67</v>
      </c>
      <c r="C5" s="178" t="s">
        <v>102</v>
      </c>
      <c r="D5" s="179">
        <v>17598</v>
      </c>
      <c r="E5" s="179">
        <v>18563</v>
      </c>
      <c r="F5" s="179">
        <v>18835</v>
      </c>
      <c r="G5" s="231">
        <f t="shared" ref="G5:G7" si="0">F5/$F$7</f>
        <v>0.64384357694674232</v>
      </c>
      <c r="H5" s="200">
        <f t="shared" ref="H5:H26" si="1">F5-D5</f>
        <v>1237</v>
      </c>
      <c r="I5" s="205">
        <f t="shared" ref="I5:I23" si="2">H5/D5</f>
        <v>7.0292078645300599E-2</v>
      </c>
      <c r="J5" s="181">
        <v>22.096226220307646</v>
      </c>
    </row>
    <row r="6" spans="2:10" x14ac:dyDescent="0.25">
      <c r="B6" s="177" t="s">
        <v>67</v>
      </c>
      <c r="C6" s="178" t="s">
        <v>103</v>
      </c>
      <c r="D6" s="179">
        <v>5418</v>
      </c>
      <c r="E6" s="179">
        <v>5832</v>
      </c>
      <c r="F6" s="179">
        <v>5903</v>
      </c>
      <c r="G6" s="180">
        <f t="shared" si="0"/>
        <v>0.20178437136801805</v>
      </c>
      <c r="H6" s="200">
        <f t="shared" si="1"/>
        <v>485</v>
      </c>
      <c r="I6" s="205">
        <f t="shared" si="2"/>
        <v>8.9516426725729056E-2</v>
      </c>
      <c r="J6" s="181">
        <v>17.679263478828609</v>
      </c>
    </row>
    <row r="7" spans="2:10" s="45" customFormat="1" ht="14.25" customHeight="1" x14ac:dyDescent="0.25">
      <c r="B7" s="323" t="s">
        <v>104</v>
      </c>
      <c r="C7" s="324"/>
      <c r="D7" s="182">
        <f>SUM(D4:D6)</f>
        <v>27191</v>
      </c>
      <c r="E7" s="182">
        <v>28847</v>
      </c>
      <c r="F7" s="182">
        <v>29254</v>
      </c>
      <c r="G7" s="183">
        <f t="shared" si="0"/>
        <v>1</v>
      </c>
      <c r="H7" s="201">
        <f t="shared" si="1"/>
        <v>2063</v>
      </c>
      <c r="I7" s="206">
        <f t="shared" si="2"/>
        <v>7.5870692508550622E-2</v>
      </c>
      <c r="J7" s="184">
        <v>20.710767135196978</v>
      </c>
    </row>
    <row r="8" spans="2:10" ht="15" customHeight="1" x14ac:dyDescent="0.25">
      <c r="B8" s="177" t="s">
        <v>68</v>
      </c>
      <c r="C8" s="178" t="s">
        <v>105</v>
      </c>
      <c r="D8" s="179">
        <v>14092</v>
      </c>
      <c r="E8" s="179">
        <v>14425</v>
      </c>
      <c r="F8" s="179">
        <v>14504</v>
      </c>
      <c r="G8" s="231">
        <f>F8/$F$12</f>
        <v>0.53605351665003509</v>
      </c>
      <c r="H8" s="200">
        <f t="shared" si="1"/>
        <v>412</v>
      </c>
      <c r="I8" s="205">
        <f t="shared" si="2"/>
        <v>2.9236446210615951E-2</v>
      </c>
      <c r="J8" s="181">
        <v>37.537980547748084</v>
      </c>
    </row>
    <row r="9" spans="2:10" x14ac:dyDescent="0.25">
      <c r="B9" s="177" t="s">
        <v>68</v>
      </c>
      <c r="C9" s="178" t="s">
        <v>106</v>
      </c>
      <c r="D9" s="179">
        <v>4212</v>
      </c>
      <c r="E9" s="179">
        <v>5704</v>
      </c>
      <c r="F9" s="179">
        <v>5904</v>
      </c>
      <c r="G9" s="180">
        <f t="shared" ref="G9:G12" si="3">F9/$F$12</f>
        <v>0.21820600953542521</v>
      </c>
      <c r="H9" s="200">
        <f t="shared" si="1"/>
        <v>1692</v>
      </c>
      <c r="I9" s="205">
        <f t="shared" si="2"/>
        <v>0.40170940170940173</v>
      </c>
      <c r="J9" s="181">
        <v>26.326233038887377</v>
      </c>
    </row>
    <row r="10" spans="2:10" x14ac:dyDescent="0.25">
      <c r="B10" s="177" t="s">
        <v>68</v>
      </c>
      <c r="C10" s="178" t="s">
        <v>107</v>
      </c>
      <c r="D10" s="179">
        <v>2939</v>
      </c>
      <c r="E10" s="179">
        <v>4874</v>
      </c>
      <c r="F10" s="179">
        <v>4892</v>
      </c>
      <c r="G10" s="180">
        <f t="shared" si="3"/>
        <v>0.18080348893077577</v>
      </c>
      <c r="H10" s="200">
        <f t="shared" si="1"/>
        <v>1953</v>
      </c>
      <c r="I10" s="205">
        <f t="shared" si="2"/>
        <v>0.66451173868662805</v>
      </c>
      <c r="J10" s="181">
        <v>36.379050069530692</v>
      </c>
    </row>
    <row r="11" spans="2:10" x14ac:dyDescent="0.25">
      <c r="B11" s="177" t="s">
        <v>68</v>
      </c>
      <c r="C11" s="178" t="s">
        <v>108</v>
      </c>
      <c r="D11" s="179">
        <v>1688</v>
      </c>
      <c r="E11" s="179">
        <v>1747</v>
      </c>
      <c r="F11" s="179">
        <v>1757</v>
      </c>
      <c r="G11" s="180">
        <f t="shared" si="3"/>
        <v>6.4936984883763912E-2</v>
      </c>
      <c r="H11" s="200">
        <f t="shared" si="1"/>
        <v>69</v>
      </c>
      <c r="I11" s="205">
        <f t="shared" si="2"/>
        <v>4.0876777251184833E-2</v>
      </c>
      <c r="J11" s="181">
        <v>24.828658235003179</v>
      </c>
    </row>
    <row r="12" spans="2:10" ht="14.25" customHeight="1" x14ac:dyDescent="0.25">
      <c r="B12" s="323" t="s">
        <v>109</v>
      </c>
      <c r="C12" s="324"/>
      <c r="D12" s="182">
        <f>SUM(D8:D11)</f>
        <v>22931</v>
      </c>
      <c r="E12" s="182">
        <v>26750</v>
      </c>
      <c r="F12" s="182">
        <v>27057</v>
      </c>
      <c r="G12" s="183">
        <f t="shared" si="3"/>
        <v>1</v>
      </c>
      <c r="H12" s="201">
        <f t="shared" si="1"/>
        <v>4126</v>
      </c>
      <c r="I12" s="206">
        <f t="shared" si="2"/>
        <v>0.17993109764074833</v>
      </c>
      <c r="J12" s="184">
        <v>33.162843201782607</v>
      </c>
    </row>
    <row r="13" spans="2:10" ht="15" customHeight="1" x14ac:dyDescent="0.25">
      <c r="B13" s="177" t="s">
        <v>69</v>
      </c>
      <c r="C13" s="178" t="s">
        <v>110</v>
      </c>
      <c r="D13" s="179">
        <v>2157</v>
      </c>
      <c r="E13" s="179">
        <v>2198</v>
      </c>
      <c r="F13" s="179">
        <v>2213</v>
      </c>
      <c r="G13" s="180">
        <f>F13/$F$16</f>
        <v>0.29487008660892738</v>
      </c>
      <c r="H13" s="200">
        <f t="shared" si="1"/>
        <v>56</v>
      </c>
      <c r="I13" s="205">
        <f t="shared" si="2"/>
        <v>2.5961984237366714E-2</v>
      </c>
      <c r="J13" s="181">
        <v>30.059766367834825</v>
      </c>
    </row>
    <row r="14" spans="2:10" x14ac:dyDescent="0.25">
      <c r="B14" s="177" t="s">
        <v>69</v>
      </c>
      <c r="C14" s="178" t="s">
        <v>111</v>
      </c>
      <c r="D14" s="179">
        <v>2350</v>
      </c>
      <c r="E14" s="179">
        <v>2474</v>
      </c>
      <c r="F14" s="179">
        <v>2493</v>
      </c>
      <c r="G14" s="180">
        <f t="shared" ref="G14:G16" si="4">F14/$F$16</f>
        <v>0.33217854763491006</v>
      </c>
      <c r="H14" s="200">
        <f t="shared" si="1"/>
        <v>143</v>
      </c>
      <c r="I14" s="205">
        <f t="shared" si="2"/>
        <v>6.0851063829787236E-2</v>
      </c>
      <c r="J14" s="181">
        <v>21.896463892353367</v>
      </c>
    </row>
    <row r="15" spans="2:10" x14ac:dyDescent="0.25">
      <c r="B15" s="177" t="s">
        <v>69</v>
      </c>
      <c r="C15" s="178" t="s">
        <v>112</v>
      </c>
      <c r="D15" s="179">
        <v>2697</v>
      </c>
      <c r="E15" s="179">
        <v>2777</v>
      </c>
      <c r="F15" s="179">
        <v>2799</v>
      </c>
      <c r="G15" s="231">
        <f t="shared" si="4"/>
        <v>0.37295136575616256</v>
      </c>
      <c r="H15" s="200">
        <f t="shared" si="1"/>
        <v>102</v>
      </c>
      <c r="I15" s="205">
        <f t="shared" si="2"/>
        <v>3.781979977753059E-2</v>
      </c>
      <c r="J15" s="181">
        <v>23.42181014861427</v>
      </c>
    </row>
    <row r="16" spans="2:10" ht="14.25" customHeight="1" x14ac:dyDescent="0.25">
      <c r="B16" s="323" t="s">
        <v>112</v>
      </c>
      <c r="C16" s="324"/>
      <c r="D16" s="182">
        <f>SUM(D13:D15)</f>
        <v>7204</v>
      </c>
      <c r="E16" s="182">
        <v>7449</v>
      </c>
      <c r="F16" s="182">
        <v>7505</v>
      </c>
      <c r="G16" s="183">
        <f t="shared" si="4"/>
        <v>1</v>
      </c>
      <c r="H16" s="201">
        <f t="shared" si="1"/>
        <v>301</v>
      </c>
      <c r="I16" s="206">
        <f t="shared" si="2"/>
        <v>4.1782343142698498E-2</v>
      </c>
      <c r="J16" s="184">
        <v>24.448006046035871</v>
      </c>
    </row>
    <row r="17" spans="2:10" x14ac:dyDescent="0.25">
      <c r="B17" s="177" t="s">
        <v>70</v>
      </c>
      <c r="C17" s="178" t="s">
        <v>113</v>
      </c>
      <c r="D17" s="179">
        <v>4420</v>
      </c>
      <c r="E17" s="179">
        <v>4520</v>
      </c>
      <c r="F17" s="179">
        <v>4533</v>
      </c>
      <c r="G17" s="180">
        <f>F17/$F$20</f>
        <v>0.2661929649421575</v>
      </c>
      <c r="H17" s="200">
        <f t="shared" si="1"/>
        <v>113</v>
      </c>
      <c r="I17" s="205">
        <f t="shared" si="2"/>
        <v>2.5565610859728506E-2</v>
      </c>
      <c r="J17" s="181">
        <v>30.146843659386555</v>
      </c>
    </row>
    <row r="18" spans="2:10" x14ac:dyDescent="0.25">
      <c r="B18" s="177" t="s">
        <v>70</v>
      </c>
      <c r="C18" s="178" t="s">
        <v>114</v>
      </c>
      <c r="D18" s="179">
        <v>8270</v>
      </c>
      <c r="E18" s="179">
        <v>8418</v>
      </c>
      <c r="F18" s="179">
        <v>8429</v>
      </c>
      <c r="G18" s="231">
        <f t="shared" ref="G18:G20" si="5">F18/$F$20</f>
        <v>0.4949791532092313</v>
      </c>
      <c r="H18" s="200">
        <f t="shared" si="1"/>
        <v>159</v>
      </c>
      <c r="I18" s="205">
        <f t="shared" si="2"/>
        <v>1.9226118500604596E-2</v>
      </c>
      <c r="J18" s="181">
        <v>31.913040844451846</v>
      </c>
    </row>
    <row r="19" spans="2:10" x14ac:dyDescent="0.25">
      <c r="B19" s="177" t="s">
        <v>70</v>
      </c>
      <c r="C19" s="178" t="s">
        <v>115</v>
      </c>
      <c r="D19" s="179">
        <v>3965</v>
      </c>
      <c r="E19" s="179">
        <v>4053</v>
      </c>
      <c r="F19" s="179">
        <v>4067</v>
      </c>
      <c r="G19" s="180">
        <f t="shared" si="5"/>
        <v>0.2388278818486112</v>
      </c>
      <c r="H19" s="200">
        <f t="shared" si="1"/>
        <v>102</v>
      </c>
      <c r="I19" s="205">
        <f t="shared" si="2"/>
        <v>2.5725094577553596E-2</v>
      </c>
      <c r="J19" s="181">
        <v>26.862083314069075</v>
      </c>
    </row>
    <row r="20" spans="2:10" ht="14.25" customHeight="1" x14ac:dyDescent="0.25">
      <c r="B20" s="323" t="s">
        <v>116</v>
      </c>
      <c r="C20" s="324"/>
      <c r="D20" s="182">
        <f>SUM(D17:D19)</f>
        <v>16655</v>
      </c>
      <c r="E20" s="182">
        <v>16991</v>
      </c>
      <c r="F20" s="182">
        <v>17029</v>
      </c>
      <c r="G20" s="183">
        <f t="shared" si="5"/>
        <v>1</v>
      </c>
      <c r="H20" s="201">
        <f t="shared" si="1"/>
        <v>374</v>
      </c>
      <c r="I20" s="206">
        <f t="shared" si="2"/>
        <v>2.2455719003302312E-2</v>
      </c>
      <c r="J20" s="184">
        <v>30.092367611430472</v>
      </c>
    </row>
    <row r="21" spans="2:10" x14ac:dyDescent="0.25">
      <c r="B21" s="177" t="s">
        <v>71</v>
      </c>
      <c r="C21" s="178" t="s">
        <v>117</v>
      </c>
      <c r="D21" s="179">
        <v>2844</v>
      </c>
      <c r="E21" s="179">
        <v>2922</v>
      </c>
      <c r="F21" s="179">
        <v>2946</v>
      </c>
      <c r="G21" s="180">
        <f>F21/$F$24</f>
        <v>0.18719024018299657</v>
      </c>
      <c r="H21" s="200">
        <f t="shared" si="1"/>
        <v>102</v>
      </c>
      <c r="I21" s="205">
        <f t="shared" si="2"/>
        <v>3.5864978902953586E-2</v>
      </c>
      <c r="J21" s="181">
        <v>20.846601282214582</v>
      </c>
    </row>
    <row r="22" spans="2:10" x14ac:dyDescent="0.25">
      <c r="B22" s="177" t="s">
        <v>71</v>
      </c>
      <c r="C22" s="178" t="s">
        <v>118</v>
      </c>
      <c r="D22" s="179">
        <v>8043</v>
      </c>
      <c r="E22" s="179">
        <v>8368</v>
      </c>
      <c r="F22" s="179">
        <v>8424</v>
      </c>
      <c r="G22" s="231">
        <f t="shared" ref="G22:G24" si="6">F22/$F$24</f>
        <v>0.53526496378192912</v>
      </c>
      <c r="H22" s="200">
        <f t="shared" si="1"/>
        <v>381</v>
      </c>
      <c r="I22" s="205">
        <f t="shared" si="2"/>
        <v>4.7370384185005596E-2</v>
      </c>
      <c r="J22" s="181">
        <v>28.233969245619445</v>
      </c>
    </row>
    <row r="23" spans="2:10" x14ac:dyDescent="0.25">
      <c r="B23" s="177" t="s">
        <v>71</v>
      </c>
      <c r="C23" s="178" t="s">
        <v>119</v>
      </c>
      <c r="D23" s="179">
        <v>4126</v>
      </c>
      <c r="E23" s="179">
        <v>4326</v>
      </c>
      <c r="F23" s="179">
        <v>4368</v>
      </c>
      <c r="G23" s="180">
        <f t="shared" si="6"/>
        <v>0.27754479603507431</v>
      </c>
      <c r="H23" s="200">
        <f t="shared" si="1"/>
        <v>242</v>
      </c>
      <c r="I23" s="205">
        <f t="shared" si="2"/>
        <v>5.865244789142026E-2</v>
      </c>
      <c r="J23" s="181">
        <v>18.176597630550667</v>
      </c>
    </row>
    <row r="24" spans="2:10" x14ac:dyDescent="0.25">
      <c r="B24" s="323" t="s">
        <v>120</v>
      </c>
      <c r="C24" s="324"/>
      <c r="D24" s="182">
        <f>SUM(D21:D23)</f>
        <v>15013</v>
      </c>
      <c r="E24" s="182">
        <v>15616</v>
      </c>
      <c r="F24" s="182">
        <v>15738</v>
      </c>
      <c r="G24" s="183">
        <f t="shared" si="6"/>
        <v>1</v>
      </c>
      <c r="H24" s="201">
        <f t="shared" si="1"/>
        <v>725</v>
      </c>
      <c r="I24" s="206">
        <f>H24/D24</f>
        <v>4.829148071671218E-2</v>
      </c>
      <c r="J24" s="184">
        <v>23.144423970317256</v>
      </c>
    </row>
    <row r="25" spans="2:10" x14ac:dyDescent="0.25">
      <c r="B25" s="185"/>
      <c r="C25" s="186"/>
      <c r="D25" s="187"/>
      <c r="E25" s="187"/>
      <c r="F25" s="187"/>
      <c r="G25" s="188"/>
      <c r="H25" s="202"/>
      <c r="I25" s="207"/>
      <c r="J25" s="189"/>
    </row>
    <row r="26" spans="2:10" x14ac:dyDescent="0.25">
      <c r="B26" s="321" t="s">
        <v>12</v>
      </c>
      <c r="C26" s="322"/>
      <c r="D26" s="190">
        <f>SUM(D24,D20,D16,D12,D7)</f>
        <v>88994</v>
      </c>
      <c r="E26" s="190">
        <v>95653</v>
      </c>
      <c r="F26" s="190">
        <f>F7+F12+F16+F20+F24</f>
        <v>96583</v>
      </c>
      <c r="G26" s="191"/>
      <c r="H26" s="203">
        <f t="shared" si="1"/>
        <v>7589</v>
      </c>
      <c r="I26" s="208">
        <f>H26/D26</f>
        <v>8.5275411825516331E-2</v>
      </c>
      <c r="J26" s="190">
        <v>25.54264534564674</v>
      </c>
    </row>
    <row r="27" spans="2:10" x14ac:dyDescent="0.25">
      <c r="J27" s="192" t="s">
        <v>168</v>
      </c>
    </row>
  </sheetData>
  <mergeCells count="12">
    <mergeCell ref="B26:C26"/>
    <mergeCell ref="B7:C7"/>
    <mergeCell ref="B12:C12"/>
    <mergeCell ref="B16:C16"/>
    <mergeCell ref="B20:C20"/>
    <mergeCell ref="B24:C24"/>
    <mergeCell ref="J2:J3"/>
    <mergeCell ref="B2:B3"/>
    <mergeCell ref="C2:C3"/>
    <mergeCell ref="G2:G3"/>
    <mergeCell ref="H2:I2"/>
    <mergeCell ref="D2:F2"/>
  </mergeCells>
  <conditionalFormatting sqref="J8:J11 J13:J15 J17:J19 J21:J23 J4:J6">
    <cfRule type="colorScale" priority="1">
      <colorScale>
        <cfvo type="min"/>
        <cfvo type="max"/>
        <color rgb="FFFCFCFF"/>
        <color rgb="FF63BE7B"/>
      </colorScale>
    </cfRule>
  </conditionalFormatting>
  <pageMargins left="0.7" right="0.7" top="0.75" bottom="0.75" header="0.3" footer="0.3"/>
  <pageSetup paperSize="9" orientation="portrait" r:id="rId1"/>
  <ignoredErrors>
    <ignoredError sqref="B4 B7:C7 B5 B6 B12:C12 B8 B9 B10 B11 B16:C16 B13 B14 B15 B20:C20 B17 B18 B19 B23 B21 B22"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7"/>
  <sheetViews>
    <sheetView zoomScaleNormal="100" workbookViewId="0">
      <selection activeCell="S10" sqref="S10"/>
    </sheetView>
  </sheetViews>
  <sheetFormatPr baseColWidth="10" defaultRowHeight="15" x14ac:dyDescent="0.25"/>
  <cols>
    <col min="1" max="1" width="7.85546875" customWidth="1"/>
    <col min="2" max="2" width="5.5703125" customWidth="1"/>
    <col min="3" max="3" width="14.28515625" customWidth="1"/>
    <col min="11" max="11" width="13.5703125" customWidth="1"/>
  </cols>
  <sheetData>
    <row r="2" spans="2:17" ht="18.75" x14ac:dyDescent="0.3">
      <c r="C2" s="212" t="s">
        <v>129</v>
      </c>
      <c r="D2" s="213"/>
      <c r="E2" s="213"/>
      <c r="F2" s="213"/>
      <c r="G2" s="213"/>
      <c r="H2" s="213"/>
      <c r="I2" s="213"/>
      <c r="J2" s="213"/>
      <c r="K2" s="212" t="s">
        <v>128</v>
      </c>
      <c r="L2" s="212"/>
    </row>
    <row r="3" spans="2:17" x14ac:dyDescent="0.25">
      <c r="C3" s="214" t="s">
        <v>131</v>
      </c>
      <c r="D3" s="214" t="s">
        <v>67</v>
      </c>
      <c r="E3" s="214" t="s">
        <v>68</v>
      </c>
      <c r="F3" s="214" t="s">
        <v>69</v>
      </c>
      <c r="G3" s="214" t="s">
        <v>70</v>
      </c>
      <c r="H3" s="214" t="s">
        <v>71</v>
      </c>
      <c r="I3" s="214" t="s">
        <v>127</v>
      </c>
      <c r="K3" s="214" t="s">
        <v>131</v>
      </c>
      <c r="L3" s="214" t="s">
        <v>67</v>
      </c>
      <c r="M3" s="214" t="s">
        <v>68</v>
      </c>
      <c r="N3" s="214" t="s">
        <v>69</v>
      </c>
      <c r="O3" s="214" t="s">
        <v>70</v>
      </c>
      <c r="P3" s="214" t="s">
        <v>71</v>
      </c>
      <c r="Q3" s="214" t="s">
        <v>127</v>
      </c>
    </row>
    <row r="4" spans="2:17" x14ac:dyDescent="0.25">
      <c r="B4" s="332">
        <v>2020</v>
      </c>
      <c r="C4" s="218" t="s">
        <v>132</v>
      </c>
      <c r="D4" s="248">
        <v>156</v>
      </c>
      <c r="E4" s="248">
        <v>77</v>
      </c>
      <c r="F4" s="248">
        <v>24</v>
      </c>
      <c r="G4" s="248">
        <v>52</v>
      </c>
      <c r="H4" s="248">
        <v>55</v>
      </c>
      <c r="I4" s="249">
        <f>SUM(D4:H4)</f>
        <v>364</v>
      </c>
      <c r="K4" s="218" t="s">
        <v>132</v>
      </c>
      <c r="L4" s="210">
        <f t="shared" ref="L4:L12" si="0">D4-D20</f>
        <v>-31</v>
      </c>
      <c r="M4" s="210">
        <f t="shared" ref="M4:Q4" si="1">E4-E20</f>
        <v>-3</v>
      </c>
      <c r="N4" s="210">
        <f t="shared" si="1"/>
        <v>-10</v>
      </c>
      <c r="O4" s="210">
        <f t="shared" si="1"/>
        <v>0</v>
      </c>
      <c r="P4" s="210">
        <f t="shared" si="1"/>
        <v>-14</v>
      </c>
      <c r="Q4" s="210">
        <f t="shared" si="1"/>
        <v>-58</v>
      </c>
    </row>
    <row r="5" spans="2:17" x14ac:dyDescent="0.25">
      <c r="B5" s="332"/>
      <c r="C5" s="218" t="s">
        <v>133</v>
      </c>
      <c r="D5" s="248">
        <v>164</v>
      </c>
      <c r="E5" s="248">
        <v>61</v>
      </c>
      <c r="F5" s="248">
        <v>24</v>
      </c>
      <c r="G5" s="248">
        <v>49</v>
      </c>
      <c r="H5" s="248">
        <v>50</v>
      </c>
      <c r="I5" s="249">
        <f t="shared" ref="I5:I15" si="2">SUM(D5:H5)</f>
        <v>348</v>
      </c>
      <c r="K5" s="218" t="s">
        <v>133</v>
      </c>
      <c r="L5" s="210">
        <f t="shared" si="0"/>
        <v>2</v>
      </c>
      <c r="M5" s="210">
        <f t="shared" ref="M5:Q12" si="3">E5-E21</f>
        <v>-6</v>
      </c>
      <c r="N5" s="210">
        <f t="shared" si="3"/>
        <v>6</v>
      </c>
      <c r="O5" s="210">
        <f t="shared" si="3"/>
        <v>5</v>
      </c>
      <c r="P5" s="210">
        <f t="shared" si="3"/>
        <v>-11</v>
      </c>
      <c r="Q5" s="210">
        <f t="shared" si="3"/>
        <v>-4</v>
      </c>
    </row>
    <row r="6" spans="2:17" x14ac:dyDescent="0.25">
      <c r="B6" s="332"/>
      <c r="C6" s="218" t="s">
        <v>134</v>
      </c>
      <c r="D6" s="248">
        <v>98</v>
      </c>
      <c r="E6" s="248">
        <v>55</v>
      </c>
      <c r="F6" s="248">
        <v>16</v>
      </c>
      <c r="G6" s="248">
        <v>35</v>
      </c>
      <c r="H6" s="248">
        <v>39</v>
      </c>
      <c r="I6" s="249">
        <f t="shared" si="2"/>
        <v>243</v>
      </c>
      <c r="K6" s="218" t="s">
        <v>134</v>
      </c>
      <c r="L6" s="211">
        <f t="shared" si="0"/>
        <v>-90</v>
      </c>
      <c r="M6" s="211">
        <f t="shared" si="3"/>
        <v>-28</v>
      </c>
      <c r="N6" s="211">
        <f t="shared" si="3"/>
        <v>-6</v>
      </c>
      <c r="O6" s="211">
        <f t="shared" si="3"/>
        <v>-16</v>
      </c>
      <c r="P6" s="211">
        <f t="shared" si="3"/>
        <v>-19</v>
      </c>
      <c r="Q6" s="211">
        <f t="shared" si="3"/>
        <v>-159</v>
      </c>
    </row>
    <row r="7" spans="2:17" x14ac:dyDescent="0.25">
      <c r="B7" s="332"/>
      <c r="C7" s="218" t="s">
        <v>135</v>
      </c>
      <c r="D7" s="248">
        <v>40</v>
      </c>
      <c r="E7" s="248">
        <v>24</v>
      </c>
      <c r="F7" s="248">
        <v>10</v>
      </c>
      <c r="G7" s="248">
        <v>14</v>
      </c>
      <c r="H7" s="248">
        <v>20</v>
      </c>
      <c r="I7" s="249">
        <f t="shared" si="2"/>
        <v>108</v>
      </c>
      <c r="K7" s="218" t="s">
        <v>135</v>
      </c>
      <c r="L7" s="211">
        <f t="shared" si="0"/>
        <v>-104</v>
      </c>
      <c r="M7" s="211">
        <f t="shared" si="3"/>
        <v>-35</v>
      </c>
      <c r="N7" s="211">
        <f t="shared" si="3"/>
        <v>-12</v>
      </c>
      <c r="O7" s="211">
        <f t="shared" si="3"/>
        <v>-31</v>
      </c>
      <c r="P7" s="211">
        <f t="shared" si="3"/>
        <v>-27</v>
      </c>
      <c r="Q7" s="211">
        <f t="shared" si="3"/>
        <v>-209</v>
      </c>
    </row>
    <row r="8" spans="2:17" x14ac:dyDescent="0.25">
      <c r="B8" s="332"/>
      <c r="C8" s="218" t="s">
        <v>136</v>
      </c>
      <c r="D8" s="248">
        <v>87</v>
      </c>
      <c r="E8" s="248">
        <v>29</v>
      </c>
      <c r="F8" s="248">
        <v>15</v>
      </c>
      <c r="G8" s="248">
        <v>13</v>
      </c>
      <c r="H8" s="248">
        <v>33</v>
      </c>
      <c r="I8" s="249">
        <f t="shared" si="2"/>
        <v>177</v>
      </c>
      <c r="K8" s="218" t="s">
        <v>136</v>
      </c>
      <c r="L8" s="211">
        <f t="shared" si="0"/>
        <v>-68</v>
      </c>
      <c r="M8" s="211">
        <f t="shared" si="3"/>
        <v>-34</v>
      </c>
      <c r="N8" s="211">
        <f t="shared" si="3"/>
        <v>-13</v>
      </c>
      <c r="O8" s="211">
        <f t="shared" si="3"/>
        <v>-26</v>
      </c>
      <c r="P8" s="211">
        <f t="shared" si="3"/>
        <v>-30</v>
      </c>
      <c r="Q8" s="211">
        <f t="shared" si="3"/>
        <v>-171</v>
      </c>
    </row>
    <row r="9" spans="2:17" x14ac:dyDescent="0.25">
      <c r="B9" s="332"/>
      <c r="C9" s="218" t="s">
        <v>137</v>
      </c>
      <c r="D9" s="248">
        <v>129</v>
      </c>
      <c r="E9" s="248">
        <v>57</v>
      </c>
      <c r="F9" s="248">
        <v>14</v>
      </c>
      <c r="G9" s="248">
        <v>26</v>
      </c>
      <c r="H9" s="248">
        <v>40</v>
      </c>
      <c r="I9" s="249">
        <f t="shared" si="2"/>
        <v>266</v>
      </c>
      <c r="K9" s="218" t="s">
        <v>137</v>
      </c>
      <c r="L9" s="210">
        <f t="shared" si="0"/>
        <v>22</v>
      </c>
      <c r="M9" s="210">
        <f t="shared" si="3"/>
        <v>-18</v>
      </c>
      <c r="N9" s="210">
        <f t="shared" si="3"/>
        <v>4</v>
      </c>
      <c r="O9" s="210">
        <f t="shared" si="3"/>
        <v>-2</v>
      </c>
      <c r="P9" s="210">
        <f t="shared" si="3"/>
        <v>-14</v>
      </c>
      <c r="Q9" s="210">
        <f t="shared" si="3"/>
        <v>-8</v>
      </c>
    </row>
    <row r="10" spans="2:17" x14ac:dyDescent="0.25">
      <c r="B10" s="332"/>
      <c r="C10" s="218" t="s">
        <v>138</v>
      </c>
      <c r="D10" s="248">
        <v>98</v>
      </c>
      <c r="E10" s="248">
        <v>70</v>
      </c>
      <c r="F10" s="248">
        <v>21</v>
      </c>
      <c r="G10" s="248">
        <v>32</v>
      </c>
      <c r="H10" s="248">
        <v>33</v>
      </c>
      <c r="I10" s="249">
        <f t="shared" si="2"/>
        <v>254</v>
      </c>
      <c r="K10" s="218" t="s">
        <v>138</v>
      </c>
      <c r="L10" s="210">
        <f t="shared" si="0"/>
        <v>-47</v>
      </c>
      <c r="M10" s="210">
        <f t="shared" si="3"/>
        <v>-11</v>
      </c>
      <c r="N10" s="210">
        <f t="shared" si="3"/>
        <v>1</v>
      </c>
      <c r="O10" s="210">
        <f t="shared" si="3"/>
        <v>4</v>
      </c>
      <c r="P10" s="210">
        <f t="shared" si="3"/>
        <v>-21</v>
      </c>
      <c r="Q10" s="210">
        <f t="shared" si="3"/>
        <v>-74</v>
      </c>
    </row>
    <row r="11" spans="2:17" x14ac:dyDescent="0.25">
      <c r="B11" s="332"/>
      <c r="C11" s="218" t="s">
        <v>139</v>
      </c>
      <c r="D11" s="248">
        <v>106</v>
      </c>
      <c r="E11" s="248">
        <v>39</v>
      </c>
      <c r="F11" s="248">
        <v>20</v>
      </c>
      <c r="G11" s="248">
        <v>29</v>
      </c>
      <c r="H11" s="248">
        <v>31</v>
      </c>
      <c r="I11" s="249">
        <f t="shared" si="2"/>
        <v>225</v>
      </c>
      <c r="K11" s="218" t="s">
        <v>139</v>
      </c>
      <c r="L11" s="210">
        <f t="shared" si="0"/>
        <v>18</v>
      </c>
      <c r="M11" s="210">
        <f t="shared" si="3"/>
        <v>0</v>
      </c>
      <c r="N11" s="210">
        <f t="shared" si="3"/>
        <v>7</v>
      </c>
      <c r="O11" s="210">
        <f t="shared" si="3"/>
        <v>-4</v>
      </c>
      <c r="P11" s="210">
        <f t="shared" si="3"/>
        <v>3</v>
      </c>
      <c r="Q11" s="217">
        <f t="shared" si="3"/>
        <v>24</v>
      </c>
    </row>
    <row r="12" spans="2:17" x14ac:dyDescent="0.25">
      <c r="B12" s="332"/>
      <c r="C12" s="218" t="s">
        <v>140</v>
      </c>
      <c r="D12" s="248">
        <v>127</v>
      </c>
      <c r="E12" s="248">
        <v>64</v>
      </c>
      <c r="F12" s="248">
        <v>18</v>
      </c>
      <c r="G12" s="248">
        <v>37</v>
      </c>
      <c r="H12" s="248">
        <v>64</v>
      </c>
      <c r="I12" s="249">
        <f t="shared" si="2"/>
        <v>310</v>
      </c>
      <c r="K12" s="218" t="s">
        <v>140</v>
      </c>
      <c r="L12" s="210">
        <f t="shared" si="0"/>
        <v>-6</v>
      </c>
      <c r="M12" s="210">
        <f t="shared" si="3"/>
        <v>0</v>
      </c>
      <c r="N12" s="210">
        <f t="shared" si="3"/>
        <v>-15</v>
      </c>
      <c r="O12" s="210">
        <f t="shared" si="3"/>
        <v>-10</v>
      </c>
      <c r="P12" s="210">
        <f t="shared" si="3"/>
        <v>3</v>
      </c>
      <c r="Q12" s="210">
        <f t="shared" si="3"/>
        <v>-28</v>
      </c>
    </row>
    <row r="13" spans="2:17" x14ac:dyDescent="0.25">
      <c r="B13" s="333"/>
      <c r="C13" s="218" t="s">
        <v>141</v>
      </c>
      <c r="D13" s="248">
        <v>125</v>
      </c>
      <c r="E13" s="248">
        <v>66</v>
      </c>
      <c r="F13" s="248">
        <v>22</v>
      </c>
      <c r="G13" s="248">
        <v>39</v>
      </c>
      <c r="H13" s="248">
        <v>51</v>
      </c>
      <c r="I13" s="249">
        <f t="shared" si="2"/>
        <v>303</v>
      </c>
      <c r="K13" s="218" t="s">
        <v>141</v>
      </c>
      <c r="L13" s="210">
        <f t="shared" ref="L13:Q13" si="4">D13-D29</f>
        <v>-32</v>
      </c>
      <c r="M13" s="210">
        <f t="shared" si="4"/>
        <v>-10</v>
      </c>
      <c r="N13" s="210">
        <f t="shared" si="4"/>
        <v>-19</v>
      </c>
      <c r="O13" s="210">
        <f t="shared" si="4"/>
        <v>-9</v>
      </c>
      <c r="P13" s="210">
        <f t="shared" si="4"/>
        <v>3</v>
      </c>
      <c r="Q13" s="210">
        <f t="shared" si="4"/>
        <v>-67</v>
      </c>
    </row>
    <row r="14" spans="2:17" x14ac:dyDescent="0.25">
      <c r="B14" s="333"/>
      <c r="C14" s="218" t="s">
        <v>142</v>
      </c>
      <c r="D14" s="248">
        <v>155</v>
      </c>
      <c r="E14" s="248">
        <v>71</v>
      </c>
      <c r="F14" s="248">
        <v>13</v>
      </c>
      <c r="G14" s="248">
        <v>21</v>
      </c>
      <c r="H14" s="248">
        <v>50</v>
      </c>
      <c r="I14" s="249">
        <f t="shared" si="2"/>
        <v>310</v>
      </c>
      <c r="K14" s="218" t="s">
        <v>142</v>
      </c>
      <c r="L14" s="210">
        <f t="shared" ref="L14:Q14" si="5">D14-D30</f>
        <v>7</v>
      </c>
      <c r="M14" s="210">
        <f t="shared" si="5"/>
        <v>3</v>
      </c>
      <c r="N14" s="210">
        <f t="shared" si="5"/>
        <v>-10</v>
      </c>
      <c r="O14" s="210">
        <f t="shared" si="5"/>
        <v>-24</v>
      </c>
      <c r="P14" s="210">
        <f t="shared" si="5"/>
        <v>-9</v>
      </c>
      <c r="Q14" s="210">
        <f t="shared" si="5"/>
        <v>-33</v>
      </c>
    </row>
    <row r="15" spans="2:17" x14ac:dyDescent="0.25">
      <c r="B15" s="333"/>
      <c r="C15" s="218" t="s">
        <v>143</v>
      </c>
      <c r="D15" s="248">
        <v>117</v>
      </c>
      <c r="E15" s="248">
        <v>37</v>
      </c>
      <c r="F15" s="248">
        <v>15</v>
      </c>
      <c r="G15" s="248">
        <v>30</v>
      </c>
      <c r="H15" s="248">
        <v>36</v>
      </c>
      <c r="I15" s="249">
        <f t="shared" si="2"/>
        <v>235</v>
      </c>
      <c r="K15" s="218" t="s">
        <v>143</v>
      </c>
      <c r="L15" s="210">
        <f t="shared" ref="L15:Q15" si="6">D15-D31</f>
        <v>-9</v>
      </c>
      <c r="M15" s="210">
        <f t="shared" si="6"/>
        <v>-20</v>
      </c>
      <c r="N15" s="210">
        <f t="shared" si="6"/>
        <v>-5</v>
      </c>
      <c r="O15" s="210">
        <f t="shared" si="6"/>
        <v>-9</v>
      </c>
      <c r="P15" s="210">
        <f t="shared" si="6"/>
        <v>-10</v>
      </c>
      <c r="Q15" s="210">
        <f t="shared" si="6"/>
        <v>-53</v>
      </c>
    </row>
    <row r="16" spans="2:17" x14ac:dyDescent="0.25">
      <c r="B16" s="333"/>
      <c r="C16" s="245" t="s">
        <v>28</v>
      </c>
      <c r="D16" s="250">
        <f>SUM(D4:D15)</f>
        <v>1402</v>
      </c>
      <c r="E16" s="250">
        <f t="shared" ref="E16:I16" si="7">SUM(E4:E15)</f>
        <v>650</v>
      </c>
      <c r="F16" s="250">
        <f t="shared" si="7"/>
        <v>212</v>
      </c>
      <c r="G16" s="250">
        <f t="shared" si="7"/>
        <v>377</v>
      </c>
      <c r="H16" s="250">
        <f t="shared" si="7"/>
        <v>502</v>
      </c>
      <c r="I16" s="250">
        <f t="shared" si="7"/>
        <v>3143</v>
      </c>
      <c r="K16" s="245" t="s">
        <v>28</v>
      </c>
      <c r="L16" s="252">
        <f t="shared" ref="L16:Q16" si="8">D16-D32</f>
        <v>-338</v>
      </c>
      <c r="M16" s="252">
        <f t="shared" si="8"/>
        <v>-162</v>
      </c>
      <c r="N16" s="252">
        <f t="shared" si="8"/>
        <v>-72</v>
      </c>
      <c r="O16" s="252">
        <f t="shared" si="8"/>
        <v>-122</v>
      </c>
      <c r="P16" s="252">
        <f t="shared" si="8"/>
        <v>-146</v>
      </c>
      <c r="Q16" s="252">
        <f t="shared" si="8"/>
        <v>-840</v>
      </c>
    </row>
    <row r="17" spans="2:18" x14ac:dyDescent="0.25">
      <c r="B17" s="246"/>
      <c r="C17" s="247"/>
      <c r="D17" s="45"/>
      <c r="E17" s="45"/>
      <c r="F17" s="45"/>
      <c r="G17" s="45"/>
      <c r="H17" s="45"/>
      <c r="I17" s="45"/>
    </row>
    <row r="18" spans="2:18" ht="18.75" x14ac:dyDescent="0.3">
      <c r="I18" s="209"/>
      <c r="K18" s="212" t="s">
        <v>130</v>
      </c>
      <c r="L18" s="212"/>
    </row>
    <row r="19" spans="2:18" x14ac:dyDescent="0.25">
      <c r="C19" s="214" t="s">
        <v>131</v>
      </c>
      <c r="D19" s="214" t="s">
        <v>67</v>
      </c>
      <c r="E19" s="214" t="s">
        <v>68</v>
      </c>
      <c r="F19" s="214" t="s">
        <v>69</v>
      </c>
      <c r="G19" s="214" t="s">
        <v>70</v>
      </c>
      <c r="H19" s="214" t="s">
        <v>71</v>
      </c>
      <c r="I19" s="214" t="s">
        <v>127</v>
      </c>
      <c r="K19" s="220" t="s">
        <v>131</v>
      </c>
      <c r="L19" s="214" t="s">
        <v>67</v>
      </c>
      <c r="M19" s="214" t="s">
        <v>68</v>
      </c>
      <c r="N19" s="214" t="s">
        <v>69</v>
      </c>
      <c r="O19" s="214" t="s">
        <v>70</v>
      </c>
      <c r="P19" s="214" t="s">
        <v>71</v>
      </c>
      <c r="Q19" s="214" t="s">
        <v>127</v>
      </c>
    </row>
    <row r="20" spans="2:18" x14ac:dyDescent="0.25">
      <c r="B20" s="332">
        <v>2019</v>
      </c>
      <c r="C20" s="218" t="s">
        <v>132</v>
      </c>
      <c r="D20" s="248">
        <v>187</v>
      </c>
      <c r="E20" s="248">
        <v>80</v>
      </c>
      <c r="F20" s="248">
        <v>34</v>
      </c>
      <c r="G20" s="248">
        <v>52</v>
      </c>
      <c r="H20" s="248">
        <v>69</v>
      </c>
      <c r="I20" s="249">
        <f t="shared" ref="I20:I31" si="9">SUM(D20:H20)</f>
        <v>422</v>
      </c>
      <c r="K20" s="218" t="s">
        <v>132</v>
      </c>
      <c r="L20" s="215">
        <f t="shared" ref="L20:L28" si="10">L4/D20</f>
        <v>-0.16577540106951871</v>
      </c>
      <c r="M20" s="215">
        <f t="shared" ref="M20:M28" si="11">M4/E20</f>
        <v>-3.7499999999999999E-2</v>
      </c>
      <c r="N20" s="215">
        <f t="shared" ref="N20:N28" si="12">N4/F20</f>
        <v>-0.29411764705882354</v>
      </c>
      <c r="O20" s="215">
        <f t="shared" ref="O20:O28" si="13">O4/G20</f>
        <v>0</v>
      </c>
      <c r="P20" s="215">
        <f t="shared" ref="P20:P28" si="14">P4/H20</f>
        <v>-0.20289855072463769</v>
      </c>
      <c r="Q20" s="226">
        <f t="shared" ref="Q20:Q28" si="15">Q4/I20</f>
        <v>-0.13744075829383887</v>
      </c>
      <c r="R20" s="325" t="s">
        <v>152</v>
      </c>
    </row>
    <row r="21" spans="2:18" x14ac:dyDescent="0.25">
      <c r="B21" s="332"/>
      <c r="C21" s="218" t="s">
        <v>133</v>
      </c>
      <c r="D21" s="248">
        <v>162</v>
      </c>
      <c r="E21" s="248">
        <v>67</v>
      </c>
      <c r="F21" s="248">
        <v>18</v>
      </c>
      <c r="G21" s="248">
        <v>44</v>
      </c>
      <c r="H21" s="248">
        <v>61</v>
      </c>
      <c r="I21" s="249">
        <f t="shared" si="9"/>
        <v>352</v>
      </c>
      <c r="K21" s="218" t="s">
        <v>133</v>
      </c>
      <c r="L21" s="256">
        <f t="shared" si="10"/>
        <v>1.2345679012345678E-2</v>
      </c>
      <c r="M21" s="215">
        <f t="shared" si="11"/>
        <v>-8.9552238805970144E-2</v>
      </c>
      <c r="N21" s="256">
        <f t="shared" si="12"/>
        <v>0.33333333333333331</v>
      </c>
      <c r="O21" s="256">
        <f t="shared" si="13"/>
        <v>0.11363636363636363</v>
      </c>
      <c r="P21" s="215">
        <f t="shared" si="14"/>
        <v>-0.18032786885245902</v>
      </c>
      <c r="Q21" s="226">
        <f t="shared" si="15"/>
        <v>-1.1363636363636364E-2</v>
      </c>
      <c r="R21" s="326"/>
    </row>
    <row r="22" spans="2:18" ht="15.75" thickBot="1" x14ac:dyDescent="0.3">
      <c r="B22" s="332"/>
      <c r="C22" s="218" t="s">
        <v>134</v>
      </c>
      <c r="D22" s="248">
        <v>188</v>
      </c>
      <c r="E22" s="248">
        <v>83</v>
      </c>
      <c r="F22" s="248">
        <v>22</v>
      </c>
      <c r="G22" s="248">
        <v>51</v>
      </c>
      <c r="H22" s="248">
        <v>58</v>
      </c>
      <c r="I22" s="249">
        <f t="shared" si="9"/>
        <v>402</v>
      </c>
      <c r="K22" s="218" t="s">
        <v>134</v>
      </c>
      <c r="L22" s="216">
        <f t="shared" si="10"/>
        <v>-0.47872340425531917</v>
      </c>
      <c r="M22" s="216">
        <f t="shared" si="11"/>
        <v>-0.33734939759036142</v>
      </c>
      <c r="N22" s="216">
        <f t="shared" si="12"/>
        <v>-0.27272727272727271</v>
      </c>
      <c r="O22" s="216">
        <f t="shared" si="13"/>
        <v>-0.31372549019607843</v>
      </c>
      <c r="P22" s="216">
        <f t="shared" si="14"/>
        <v>-0.32758620689655171</v>
      </c>
      <c r="Q22" s="227">
        <f t="shared" si="15"/>
        <v>-0.39552238805970147</v>
      </c>
      <c r="R22" s="326"/>
    </row>
    <row r="23" spans="2:18" x14ac:dyDescent="0.25">
      <c r="B23" s="332"/>
      <c r="C23" s="218" t="s">
        <v>135</v>
      </c>
      <c r="D23" s="248">
        <v>144</v>
      </c>
      <c r="E23" s="248">
        <v>59</v>
      </c>
      <c r="F23" s="248">
        <v>22</v>
      </c>
      <c r="G23" s="248">
        <v>45</v>
      </c>
      <c r="H23" s="248">
        <v>47</v>
      </c>
      <c r="I23" s="249">
        <f t="shared" si="9"/>
        <v>317</v>
      </c>
      <c r="K23" s="218" t="s">
        <v>135</v>
      </c>
      <c r="L23" s="216">
        <f t="shared" si="10"/>
        <v>-0.72222222222222221</v>
      </c>
      <c r="M23" s="216">
        <f t="shared" si="11"/>
        <v>-0.59322033898305082</v>
      </c>
      <c r="N23" s="216">
        <f t="shared" si="12"/>
        <v>-0.54545454545454541</v>
      </c>
      <c r="O23" s="216">
        <f t="shared" si="13"/>
        <v>-0.68888888888888888</v>
      </c>
      <c r="P23" s="216">
        <f t="shared" si="14"/>
        <v>-0.57446808510638303</v>
      </c>
      <c r="Q23" s="227">
        <f t="shared" si="15"/>
        <v>-0.65930599369085174</v>
      </c>
      <c r="R23" s="327" t="s">
        <v>153</v>
      </c>
    </row>
    <row r="24" spans="2:18" x14ac:dyDescent="0.25">
      <c r="B24" s="332"/>
      <c r="C24" s="218" t="s">
        <v>136</v>
      </c>
      <c r="D24" s="248">
        <v>155</v>
      </c>
      <c r="E24" s="248">
        <v>63</v>
      </c>
      <c r="F24" s="248">
        <v>28</v>
      </c>
      <c r="G24" s="248">
        <v>39</v>
      </c>
      <c r="H24" s="248">
        <v>63</v>
      </c>
      <c r="I24" s="249">
        <f t="shared" si="9"/>
        <v>348</v>
      </c>
      <c r="K24" s="218" t="s">
        <v>136</v>
      </c>
      <c r="L24" s="216">
        <f t="shared" si="10"/>
        <v>-0.43870967741935485</v>
      </c>
      <c r="M24" s="216">
        <f t="shared" si="11"/>
        <v>-0.53968253968253965</v>
      </c>
      <c r="N24" s="216">
        <f t="shared" si="12"/>
        <v>-0.4642857142857143</v>
      </c>
      <c r="O24" s="216">
        <f t="shared" si="13"/>
        <v>-0.66666666666666663</v>
      </c>
      <c r="P24" s="216">
        <f t="shared" si="14"/>
        <v>-0.47619047619047616</v>
      </c>
      <c r="Q24" s="227">
        <f t="shared" si="15"/>
        <v>-0.49137931034482757</v>
      </c>
      <c r="R24" s="328"/>
    </row>
    <row r="25" spans="2:18" ht="15.75" thickBot="1" x14ac:dyDescent="0.3">
      <c r="B25" s="332"/>
      <c r="C25" s="218" t="s">
        <v>137</v>
      </c>
      <c r="D25" s="248">
        <v>107</v>
      </c>
      <c r="E25" s="248">
        <v>75</v>
      </c>
      <c r="F25" s="248">
        <v>10</v>
      </c>
      <c r="G25" s="248">
        <v>28</v>
      </c>
      <c r="H25" s="248">
        <v>54</v>
      </c>
      <c r="I25" s="249">
        <f t="shared" si="9"/>
        <v>274</v>
      </c>
      <c r="K25" s="218" t="s">
        <v>137</v>
      </c>
      <c r="L25" s="256">
        <f t="shared" si="10"/>
        <v>0.20560747663551401</v>
      </c>
      <c r="M25" s="215">
        <f t="shared" si="11"/>
        <v>-0.24</v>
      </c>
      <c r="N25" s="256">
        <f t="shared" si="12"/>
        <v>0.4</v>
      </c>
      <c r="O25" s="215">
        <f t="shared" si="13"/>
        <v>-7.1428571428571425E-2</v>
      </c>
      <c r="P25" s="215">
        <f t="shared" si="14"/>
        <v>-0.25925925925925924</v>
      </c>
      <c r="Q25" s="226">
        <f t="shared" si="15"/>
        <v>-2.9197080291970802E-2</v>
      </c>
      <c r="R25" s="329"/>
    </row>
    <row r="26" spans="2:18" x14ac:dyDescent="0.25">
      <c r="B26" s="332"/>
      <c r="C26" s="218" t="s">
        <v>138</v>
      </c>
      <c r="D26" s="248">
        <v>145</v>
      </c>
      <c r="E26" s="248">
        <v>81</v>
      </c>
      <c r="F26" s="248">
        <v>20</v>
      </c>
      <c r="G26" s="248">
        <v>28</v>
      </c>
      <c r="H26" s="248">
        <v>54</v>
      </c>
      <c r="I26" s="249">
        <f t="shared" si="9"/>
        <v>328</v>
      </c>
      <c r="K26" s="218" t="s">
        <v>138</v>
      </c>
      <c r="L26" s="215">
        <f t="shared" si="10"/>
        <v>-0.32413793103448274</v>
      </c>
      <c r="M26" s="215">
        <f t="shared" si="11"/>
        <v>-0.13580246913580246</v>
      </c>
      <c r="N26" s="256">
        <f t="shared" si="12"/>
        <v>0.05</v>
      </c>
      <c r="O26" s="256">
        <f t="shared" si="13"/>
        <v>0.14285714285714285</v>
      </c>
      <c r="P26" s="215">
        <f t="shared" si="14"/>
        <v>-0.3888888888888889</v>
      </c>
      <c r="Q26" s="226">
        <f t="shared" si="15"/>
        <v>-0.22560975609756098</v>
      </c>
      <c r="R26" s="330" t="s">
        <v>171</v>
      </c>
    </row>
    <row r="27" spans="2:18" x14ac:dyDescent="0.25">
      <c r="B27" s="332"/>
      <c r="C27" s="218" t="s">
        <v>139</v>
      </c>
      <c r="D27" s="248">
        <v>88</v>
      </c>
      <c r="E27" s="248">
        <v>39</v>
      </c>
      <c r="F27" s="248">
        <v>13</v>
      </c>
      <c r="G27" s="248">
        <v>33</v>
      </c>
      <c r="H27" s="248">
        <v>28</v>
      </c>
      <c r="I27" s="249">
        <f t="shared" si="9"/>
        <v>201</v>
      </c>
      <c r="K27" s="218" t="s">
        <v>139</v>
      </c>
      <c r="L27" s="256">
        <f t="shared" si="10"/>
        <v>0.20454545454545456</v>
      </c>
      <c r="M27" s="215">
        <f t="shared" si="11"/>
        <v>0</v>
      </c>
      <c r="N27" s="256">
        <f t="shared" si="12"/>
        <v>0.53846153846153844</v>
      </c>
      <c r="O27" s="215">
        <f t="shared" si="13"/>
        <v>-0.12121212121212122</v>
      </c>
      <c r="P27" s="256">
        <f t="shared" si="14"/>
        <v>0.10714285714285714</v>
      </c>
      <c r="Q27" s="228">
        <f t="shared" si="15"/>
        <v>0.11940298507462686</v>
      </c>
      <c r="R27" s="326"/>
    </row>
    <row r="28" spans="2:18" x14ac:dyDescent="0.25">
      <c r="B28" s="332"/>
      <c r="C28" s="218" t="s">
        <v>140</v>
      </c>
      <c r="D28" s="248">
        <v>133</v>
      </c>
      <c r="E28" s="248">
        <v>64</v>
      </c>
      <c r="F28" s="248">
        <v>33</v>
      </c>
      <c r="G28" s="248">
        <v>47</v>
      </c>
      <c r="H28" s="248">
        <v>61</v>
      </c>
      <c r="I28" s="249">
        <f t="shared" si="9"/>
        <v>338</v>
      </c>
      <c r="K28" s="218" t="s">
        <v>140</v>
      </c>
      <c r="L28" s="215">
        <f t="shared" si="10"/>
        <v>-4.5112781954887216E-2</v>
      </c>
      <c r="M28" s="215">
        <f t="shared" si="11"/>
        <v>0</v>
      </c>
      <c r="N28" s="215">
        <f t="shared" si="12"/>
        <v>-0.45454545454545453</v>
      </c>
      <c r="O28" s="215">
        <f t="shared" si="13"/>
        <v>-0.21276595744680851</v>
      </c>
      <c r="P28" s="256">
        <f t="shared" si="14"/>
        <v>4.9180327868852458E-2</v>
      </c>
      <c r="Q28" s="226">
        <f t="shared" si="15"/>
        <v>-8.2840236686390539E-2</v>
      </c>
      <c r="R28" s="331"/>
    </row>
    <row r="29" spans="2:18" ht="15" customHeight="1" x14ac:dyDescent="0.25">
      <c r="B29" s="334"/>
      <c r="C29" s="218" t="s">
        <v>141</v>
      </c>
      <c r="D29" s="248">
        <v>157</v>
      </c>
      <c r="E29" s="248">
        <v>76</v>
      </c>
      <c r="F29" s="248">
        <v>41</v>
      </c>
      <c r="G29" s="248">
        <v>48</v>
      </c>
      <c r="H29" s="248">
        <v>48</v>
      </c>
      <c r="I29" s="249">
        <f t="shared" si="9"/>
        <v>370</v>
      </c>
      <c r="K29" s="218" t="s">
        <v>141</v>
      </c>
      <c r="L29" s="215">
        <f t="shared" ref="L29:Q29" si="16">L13/D29</f>
        <v>-0.20382165605095542</v>
      </c>
      <c r="M29" s="215">
        <f t="shared" si="16"/>
        <v>-0.13157894736842105</v>
      </c>
      <c r="N29" s="215">
        <f t="shared" si="16"/>
        <v>-0.46341463414634149</v>
      </c>
      <c r="O29" s="215">
        <f t="shared" si="16"/>
        <v>-0.1875</v>
      </c>
      <c r="P29" s="215">
        <f t="shared" si="16"/>
        <v>6.25E-2</v>
      </c>
      <c r="Q29" s="226">
        <f t="shared" si="16"/>
        <v>-0.18108108108108109</v>
      </c>
      <c r="R29" s="325" t="s">
        <v>170</v>
      </c>
    </row>
    <row r="30" spans="2:18" x14ac:dyDescent="0.25">
      <c r="B30" s="334"/>
      <c r="C30" s="218" t="s">
        <v>142</v>
      </c>
      <c r="D30" s="248">
        <v>148</v>
      </c>
      <c r="E30" s="248">
        <v>68</v>
      </c>
      <c r="F30" s="248">
        <v>23</v>
      </c>
      <c r="G30" s="248">
        <v>45</v>
      </c>
      <c r="H30" s="248">
        <v>59</v>
      </c>
      <c r="I30" s="249">
        <f t="shared" si="9"/>
        <v>343</v>
      </c>
      <c r="K30" s="218" t="s">
        <v>142</v>
      </c>
      <c r="L30" s="256">
        <f t="shared" ref="L30:Q30" si="17">L14/D30</f>
        <v>4.72972972972973E-2</v>
      </c>
      <c r="M30" s="256">
        <f t="shared" si="17"/>
        <v>4.4117647058823532E-2</v>
      </c>
      <c r="N30" s="215">
        <f t="shared" si="17"/>
        <v>-0.43478260869565216</v>
      </c>
      <c r="O30" s="215">
        <f t="shared" si="17"/>
        <v>-0.53333333333333333</v>
      </c>
      <c r="P30" s="215">
        <f t="shared" si="17"/>
        <v>-0.15254237288135594</v>
      </c>
      <c r="Q30" s="226">
        <f t="shared" si="17"/>
        <v>-9.6209912536443148E-2</v>
      </c>
      <c r="R30" s="330"/>
    </row>
    <row r="31" spans="2:18" x14ac:dyDescent="0.25">
      <c r="B31" s="334"/>
      <c r="C31" s="218" t="s">
        <v>143</v>
      </c>
      <c r="D31" s="248">
        <v>126</v>
      </c>
      <c r="E31" s="248">
        <v>57</v>
      </c>
      <c r="F31" s="248">
        <v>20</v>
      </c>
      <c r="G31" s="248">
        <v>39</v>
      </c>
      <c r="H31" s="248">
        <v>46</v>
      </c>
      <c r="I31" s="249">
        <f t="shared" si="9"/>
        <v>288</v>
      </c>
      <c r="K31" s="218" t="s">
        <v>143</v>
      </c>
      <c r="L31" s="215">
        <f t="shared" ref="L31:Q31" si="18">L15/D31</f>
        <v>-7.1428571428571425E-2</v>
      </c>
      <c r="M31" s="215">
        <f t="shared" si="18"/>
        <v>-0.35087719298245612</v>
      </c>
      <c r="N31" s="215">
        <f t="shared" si="18"/>
        <v>-0.25</v>
      </c>
      <c r="O31" s="215">
        <f t="shared" si="18"/>
        <v>-0.23076923076923078</v>
      </c>
      <c r="P31" s="215">
        <f t="shared" si="18"/>
        <v>-0.21739130434782608</v>
      </c>
      <c r="Q31" s="226">
        <f t="shared" si="18"/>
        <v>-0.18402777777777779</v>
      </c>
      <c r="R31" s="335"/>
    </row>
    <row r="32" spans="2:18" ht="15.75" thickBot="1" x14ac:dyDescent="0.3">
      <c r="B32" s="334"/>
      <c r="C32" s="245" t="s">
        <v>28</v>
      </c>
      <c r="D32" s="250">
        <f>SUM(D20:D31)</f>
        <v>1740</v>
      </c>
      <c r="E32" s="250">
        <f t="shared" ref="E32:I32" si="19">SUM(E20:E31)</f>
        <v>812</v>
      </c>
      <c r="F32" s="250">
        <f t="shared" si="19"/>
        <v>284</v>
      </c>
      <c r="G32" s="250">
        <f t="shared" si="19"/>
        <v>499</v>
      </c>
      <c r="H32" s="250">
        <f t="shared" si="19"/>
        <v>648</v>
      </c>
      <c r="I32" s="250">
        <f t="shared" si="19"/>
        <v>3983</v>
      </c>
      <c r="K32" s="245" t="s">
        <v>28</v>
      </c>
      <c r="L32" s="254">
        <f t="shared" ref="L32:Q32" si="20">L16/D32</f>
        <v>-0.19425287356321838</v>
      </c>
      <c r="M32" s="254">
        <f t="shared" si="20"/>
        <v>-0.19950738916256158</v>
      </c>
      <c r="N32" s="254">
        <f t="shared" si="20"/>
        <v>-0.25352112676056338</v>
      </c>
      <c r="O32" s="254">
        <f t="shared" si="20"/>
        <v>-0.24448897795591182</v>
      </c>
      <c r="P32" s="254">
        <f t="shared" si="20"/>
        <v>-0.22530864197530864</v>
      </c>
      <c r="Q32" s="255">
        <f t="shared" si="20"/>
        <v>-0.210896309314587</v>
      </c>
    </row>
    <row r="33" spans="4:17" ht="40.5" thickTop="1" thickBot="1" x14ac:dyDescent="0.3">
      <c r="K33" s="230" t="s">
        <v>154</v>
      </c>
      <c r="L33" s="222">
        <f t="shared" ref="L33:Q33" si="21">SUM(L7:L9)/SUM(D23:D25)</f>
        <v>-0.36945812807881773</v>
      </c>
      <c r="M33" s="223">
        <f t="shared" si="21"/>
        <v>-0.44162436548223349</v>
      </c>
      <c r="N33" s="222">
        <f t="shared" si="21"/>
        <v>-0.35</v>
      </c>
      <c r="O33" s="224">
        <f t="shared" si="21"/>
        <v>-0.5267857142857143</v>
      </c>
      <c r="P33" s="223">
        <f t="shared" si="21"/>
        <v>-0.43292682926829268</v>
      </c>
      <c r="Q33" s="225">
        <f t="shared" si="21"/>
        <v>-0.4132055378061768</v>
      </c>
    </row>
    <row r="34" spans="4:17" ht="15.75" thickTop="1" x14ac:dyDescent="0.25">
      <c r="D34" s="253"/>
      <c r="E34" s="253"/>
      <c r="F34" s="253"/>
      <c r="G34" s="253"/>
      <c r="H34" s="253"/>
      <c r="I34" s="253"/>
    </row>
    <row r="35" spans="4:17" x14ac:dyDescent="0.25">
      <c r="D35" s="253"/>
      <c r="E35" s="253"/>
      <c r="F35" s="253"/>
      <c r="G35" s="253"/>
      <c r="H35" s="253"/>
      <c r="I35" s="253"/>
    </row>
    <row r="36" spans="4:17" x14ac:dyDescent="0.25">
      <c r="D36" s="253"/>
      <c r="E36" s="253"/>
      <c r="F36" s="253"/>
      <c r="G36" s="253"/>
      <c r="H36" s="253"/>
      <c r="I36" s="253"/>
    </row>
    <row r="37" spans="4:17" x14ac:dyDescent="0.25">
      <c r="D37" s="232"/>
      <c r="E37" s="232"/>
      <c r="F37" s="232"/>
      <c r="G37" s="232"/>
      <c r="H37" s="232"/>
      <c r="I37" s="232"/>
    </row>
  </sheetData>
  <mergeCells count="6">
    <mergeCell ref="R20:R22"/>
    <mergeCell ref="R23:R25"/>
    <mergeCell ref="R26:R28"/>
    <mergeCell ref="B4:B16"/>
    <mergeCell ref="B20:B32"/>
    <mergeCell ref="R29:R31"/>
  </mergeCells>
  <pageMargins left="0.7" right="0.7" top="0.75" bottom="0.75" header="0.3" footer="0.3"/>
  <ignoredErrors>
    <ignoredError sqref="M33:P33"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vt:i4>
      </vt:variant>
    </vt:vector>
  </HeadingPairs>
  <TitlesOfParts>
    <vt:vector size="11" baseType="lpstr">
      <vt:lpstr>Titre</vt:lpstr>
      <vt:lpstr>Démographie des asso</vt:lpstr>
      <vt:lpstr>Asso employeuses</vt:lpstr>
      <vt:lpstr>Compléments-Objet</vt:lpstr>
      <vt:lpstr>Compléments-Cat Aires Urbaines</vt:lpstr>
      <vt:lpstr>Subventionnement Etat</vt:lpstr>
      <vt:lpstr>Ann-1 - Asso dissoutes x Objet</vt:lpstr>
      <vt:lpstr>Ann-2 - Asso par arrondissement</vt:lpstr>
      <vt:lpstr>Ann-3 - Créations 2019-2020</vt:lpstr>
      <vt:lpstr>Ann-4 - Créations x objet</vt:lpstr>
      <vt:lpstr>Définitions, sources &amp; autres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Michael</cp:lastModifiedBy>
  <cp:lastPrinted>2020-11-10T08:36:38Z</cp:lastPrinted>
  <dcterms:created xsi:type="dcterms:W3CDTF">2018-02-05T13:34:18Z</dcterms:created>
  <dcterms:modified xsi:type="dcterms:W3CDTF">2021-06-16T16:18:14Z</dcterms:modified>
</cp:coreProperties>
</file>